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abits" sheetId="2" state="visible" r:id="rId2"/>
    <sheet xmlns:r="http://schemas.openxmlformats.org/officeDocument/2006/relationships" name="Jan" sheetId="3" state="visible" r:id="rId3"/>
    <sheet xmlns:r="http://schemas.openxmlformats.org/officeDocument/2006/relationships" name="Feb" sheetId="4" state="visible" r:id="rId4"/>
    <sheet xmlns:r="http://schemas.openxmlformats.org/officeDocument/2006/relationships" name="Mar" sheetId="5" state="visible" r:id="rId5"/>
    <sheet xmlns:r="http://schemas.openxmlformats.org/officeDocument/2006/relationships" name="Apr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" sheetId="8" state="visible" r:id="rId8"/>
    <sheet xmlns:r="http://schemas.openxmlformats.org/officeDocument/2006/relationships" name="Jul" sheetId="9" state="visible" r:id="rId9"/>
    <sheet xmlns:r="http://schemas.openxmlformats.org/officeDocument/2006/relationships" name="Aug" sheetId="10" state="visible" r:id="rId10"/>
    <sheet xmlns:r="http://schemas.openxmlformats.org/officeDocument/2006/relationships" name="Sep" sheetId="11" state="visible" r:id="rId11"/>
    <sheet xmlns:r="http://schemas.openxmlformats.org/officeDocument/2006/relationships" name="Oct" sheetId="12" state="visible" r:id="rId12"/>
    <sheet xmlns:r="http://schemas.openxmlformats.org/officeDocument/2006/relationships" name="Nov" sheetId="13" state="visible" r:id="rId13"/>
    <sheet xmlns:r="http://schemas.openxmlformats.org/officeDocument/2006/relationships" name="Dec" sheetId="14" state="visible" r:id="rId14"/>
    <sheet xmlns:r="http://schemas.openxmlformats.org/officeDocument/2006/relationships" name="Rewards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28C28"/>
      <sz val="14"/>
    </font>
    <font>
      <b val="1"/>
      <color rgb="00F28C28"/>
    </font>
  </fonts>
  <fills count="3">
    <fill>
      <patternFill/>
    </fill>
    <fill>
      <patternFill patternType="gray125"/>
    </fill>
    <fill>
      <patternFill patternType="solid">
        <fgColor rgb="00FFF1E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/>
    </xf>
    <xf numFmtId="0" fontId="2" fillId="2" borderId="1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D9D9D9"/>
        </patternFill>
      </fill>
    </dxf>
    <dxf>
      <fill>
        <patternFill patternType="solid">
          <fgColor rgb="00BFE8C4"/>
        </patternFill>
      </fill>
    </dxf>
    <dxf>
      <fill>
        <patternFill patternType="solid">
          <fgColor rgb="00F5F5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1" t="inlineStr">
        <is>
          <t>Habit tracker with rewards</t>
        </is>
      </c>
    </row>
    <row r="3">
      <c r="A3" s="2" t="inlineStr">
        <is>
          <t>Year</t>
        </is>
      </c>
      <c r="B3" s="3" t="n">
        <v>2027</v>
      </c>
      <c r="C3" t="inlineStr">
        <is>
          <t>Change the year and every month sheet updates its dates.</t>
        </is>
      </c>
    </row>
    <row r="5">
      <c r="A5" s="4" t="inlineStr">
        <is>
          <t>How it works</t>
        </is>
      </c>
    </row>
    <row r="6">
      <c r="A6" s="5" t="inlineStr">
        <is>
          <t>1. Habits sheet: list up to 12 habits and how many coins each one pays (5 to 20 is a good range).</t>
        </is>
      </c>
    </row>
    <row r="7">
      <c r="A7" s="5" t="inlineStr">
        <is>
          <t>2. Month sheets (Jan to Dec): type x in the day's box when you do the habit. It turns green and pays the coins.</t>
        </is>
      </c>
    </row>
    <row r="8">
      <c r="A8" s="5" t="inlineStr">
        <is>
          <t>3. Rewards sheet: list rewards you want and price them in coins. A small treat should take a few days of habits, a big one a month or more.</t>
        </is>
      </c>
    </row>
    <row r="9">
      <c r="A9" s="5" t="inlineStr">
        <is>
          <t>4. When your balance covers a reward, take it and write the date in its 'Date claimed' box. The coins come off your balance.</t>
        </is>
      </c>
    </row>
    <row r="10">
      <c r="A10" s="5" t="inlineStr">
        <is>
          <t>Google Sheets: upload this file to Google Drive and open it with Google Sheets. Everything works there too.</t>
        </is>
      </c>
    </row>
    <row r="13">
      <c r="A13" s="2" t="inlineStr">
        <is>
          <t>Your coins</t>
        </is>
      </c>
    </row>
    <row r="14">
      <c r="A14" t="inlineStr">
        <is>
          <t>Earned</t>
        </is>
      </c>
      <c r="B14">
        <f>Rewards!$E$2</f>
        <v/>
      </c>
    </row>
    <row r="15">
      <c r="A15" t="inlineStr">
        <is>
          <t>Spent</t>
        </is>
      </c>
      <c r="B15">
        <f>Rewards!$E$3</f>
        <v/>
      </c>
    </row>
    <row r="16">
      <c r="A16" s="2" t="inlineStr">
        <is>
          <t>Balance</t>
        </is>
      </c>
      <c r="B16" s="3">
        <f>Rewards!$E$4</f>
        <v/>
      </c>
    </row>
    <row r="18">
      <c r="A18" s="2" t="inlineStr">
        <is>
          <t>Month</t>
        </is>
      </c>
      <c r="B18" s="2" t="inlineStr">
        <is>
          <t>Coins earned</t>
        </is>
      </c>
    </row>
    <row r="19">
      <c r="A19" t="inlineStr">
        <is>
          <t>January</t>
        </is>
      </c>
      <c r="B19">
        <f>'Jan'!$AI$17</f>
        <v/>
      </c>
    </row>
    <row r="20">
      <c r="A20" t="inlineStr">
        <is>
          <t>February</t>
        </is>
      </c>
      <c r="B20">
        <f>'Feb'!$AI$17</f>
        <v/>
      </c>
    </row>
    <row r="21">
      <c r="A21" t="inlineStr">
        <is>
          <t>March</t>
        </is>
      </c>
      <c r="B21">
        <f>'Mar'!$AI$17</f>
        <v/>
      </c>
    </row>
    <row r="22">
      <c r="A22" t="inlineStr">
        <is>
          <t>April</t>
        </is>
      </c>
      <c r="B22">
        <f>'Apr'!$AI$17</f>
        <v/>
      </c>
    </row>
    <row r="23">
      <c r="A23" t="inlineStr">
        <is>
          <t>May</t>
        </is>
      </c>
      <c r="B23">
        <f>'May'!$AI$17</f>
        <v/>
      </c>
    </row>
    <row r="24">
      <c r="A24" t="inlineStr">
        <is>
          <t>June</t>
        </is>
      </c>
      <c r="B24">
        <f>'Jun'!$AI$17</f>
        <v/>
      </c>
    </row>
    <row r="25">
      <c r="A25" t="inlineStr">
        <is>
          <t>July</t>
        </is>
      </c>
      <c r="B25">
        <f>'Jul'!$AI$17</f>
        <v/>
      </c>
    </row>
    <row r="26">
      <c r="A26" t="inlineStr">
        <is>
          <t>August</t>
        </is>
      </c>
      <c r="B26">
        <f>'Aug'!$AI$17</f>
        <v/>
      </c>
    </row>
    <row r="27">
      <c r="A27" t="inlineStr">
        <is>
          <t>September</t>
        </is>
      </c>
      <c r="B27">
        <f>'Sep'!$AI$17</f>
        <v/>
      </c>
    </row>
    <row r="28">
      <c r="A28" t="inlineStr">
        <is>
          <t>October</t>
        </is>
      </c>
      <c r="B28">
        <f>'Oct'!$AI$17</f>
        <v/>
      </c>
    </row>
    <row r="29">
      <c r="A29" t="inlineStr">
        <is>
          <t>November</t>
        </is>
      </c>
      <c r="B29">
        <f>'Nov'!$AI$17</f>
        <v/>
      </c>
    </row>
    <row r="30">
      <c r="A30" t="inlineStr">
        <is>
          <t>December</t>
        </is>
      </c>
      <c r="B30">
        <f>'Dec'!$AI$17</f>
        <v/>
      </c>
    </row>
    <row r="32">
      <c r="A32" t="inlineStr">
        <is>
          <t>Free from habitrewards.me. Want it on your phone? Habit Rewards does the same with coins, streaks and reminders.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6" t="inlineStr">
        <is>
          <t>Habit</t>
        </is>
      </c>
      <c r="B1" s="6" t="inlineStr">
        <is>
          <t>Coins each time</t>
        </is>
      </c>
    </row>
    <row r="2">
      <c r="A2" s="7" t="inlineStr">
        <is>
          <t>Read 10 pages</t>
        </is>
      </c>
      <c r="B2" s="8" t="n">
        <v>10</v>
      </c>
    </row>
    <row r="3">
      <c r="A3" s="7" t="inlineStr">
        <is>
          <t>Walk 20 minutes</t>
        </is>
      </c>
      <c r="B3" s="8" t="n">
        <v>10</v>
      </c>
    </row>
    <row r="4">
      <c r="A4" s="7" t="inlineStr">
        <is>
          <t>Drink 8 glasses of water</t>
        </is>
      </c>
      <c r="B4" s="8" t="n">
        <v>5</v>
      </c>
    </row>
    <row r="5">
      <c r="A5" s="7" t="inlineStr">
        <is>
          <t>No phone in bed</t>
        </is>
      </c>
      <c r="B5" s="8" t="n">
        <v>15</v>
      </c>
    </row>
    <row r="6">
      <c r="A6" s="7" t="n"/>
      <c r="B6" s="8" t="n"/>
    </row>
    <row r="7">
      <c r="A7" s="7" t="n"/>
      <c r="B7" s="8" t="n"/>
    </row>
    <row r="8">
      <c r="A8" s="7" t="n"/>
      <c r="B8" s="8" t="n"/>
    </row>
    <row r="9">
      <c r="A9" s="7" t="n"/>
      <c r="B9" s="8" t="n"/>
    </row>
    <row r="10">
      <c r="A10" s="7" t="n"/>
      <c r="B10" s="8" t="n"/>
    </row>
    <row r="11">
      <c r="A11" s="7" t="n"/>
      <c r="B11" s="8" t="n"/>
    </row>
    <row r="12">
      <c r="A12" s="7" t="n"/>
      <c r="B12" s="8" t="n"/>
    </row>
    <row r="13">
      <c r="A13" s="7" t="n"/>
      <c r="B13" s="8" t="n"/>
    </row>
    <row r="15">
      <c r="A15" t="inlineStr">
        <is>
          <t>Up to 12 habits. Change a name here and it changes on every month sheet.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January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here'!$B$3,1,1))=1,1,"")</f>
        <v/>
      </c>
      <c r="D3" s="11">
        <f>IF(MONTH(DATE('Start here'!$B$3,1,2))=1,2,"")</f>
        <v/>
      </c>
      <c r="E3" s="11">
        <f>IF(MONTH(DATE('Start here'!$B$3,1,3))=1,3,"")</f>
        <v/>
      </c>
      <c r="F3" s="11">
        <f>IF(MONTH(DATE('Start here'!$B$3,1,4))=1,4,"")</f>
        <v/>
      </c>
      <c r="G3" s="11">
        <f>IF(MONTH(DATE('Start here'!$B$3,1,5))=1,5,"")</f>
        <v/>
      </c>
      <c r="H3" s="11">
        <f>IF(MONTH(DATE('Start here'!$B$3,1,6))=1,6,"")</f>
        <v/>
      </c>
      <c r="I3" s="11">
        <f>IF(MONTH(DATE('Start here'!$B$3,1,7))=1,7,"")</f>
        <v/>
      </c>
      <c r="J3" s="11">
        <f>IF(MONTH(DATE('Start here'!$B$3,1,8))=1,8,"")</f>
        <v/>
      </c>
      <c r="K3" s="11">
        <f>IF(MONTH(DATE('Start here'!$B$3,1,9))=1,9,"")</f>
        <v/>
      </c>
      <c r="L3" s="11">
        <f>IF(MONTH(DATE('Start here'!$B$3,1,10))=1,10,"")</f>
        <v/>
      </c>
      <c r="M3" s="11">
        <f>IF(MONTH(DATE('Start here'!$B$3,1,11))=1,11,"")</f>
        <v/>
      </c>
      <c r="N3" s="11">
        <f>IF(MONTH(DATE('Start here'!$B$3,1,12))=1,12,"")</f>
        <v/>
      </c>
      <c r="O3" s="11">
        <f>IF(MONTH(DATE('Start here'!$B$3,1,13))=1,13,"")</f>
        <v/>
      </c>
      <c r="P3" s="11">
        <f>IF(MONTH(DATE('Start here'!$B$3,1,14))=1,14,"")</f>
        <v/>
      </c>
      <c r="Q3" s="11">
        <f>IF(MONTH(DATE('Start here'!$B$3,1,15))=1,15,"")</f>
        <v/>
      </c>
      <c r="R3" s="11">
        <f>IF(MONTH(DATE('Start here'!$B$3,1,16))=1,16,"")</f>
        <v/>
      </c>
      <c r="S3" s="11">
        <f>IF(MONTH(DATE('Start here'!$B$3,1,17))=1,17,"")</f>
        <v/>
      </c>
      <c r="T3" s="11">
        <f>IF(MONTH(DATE('Start here'!$B$3,1,18))=1,18,"")</f>
        <v/>
      </c>
      <c r="U3" s="11">
        <f>IF(MONTH(DATE('Start here'!$B$3,1,19))=1,19,"")</f>
        <v/>
      </c>
      <c r="V3" s="11">
        <f>IF(MONTH(DATE('Start here'!$B$3,1,20))=1,20,"")</f>
        <v/>
      </c>
      <c r="W3" s="11">
        <f>IF(MONTH(DATE('Start here'!$B$3,1,21))=1,21,"")</f>
        <v/>
      </c>
      <c r="X3" s="11">
        <f>IF(MONTH(DATE('Start here'!$B$3,1,22))=1,22,"")</f>
        <v/>
      </c>
      <c r="Y3" s="11">
        <f>IF(MONTH(DATE('Start here'!$B$3,1,23))=1,23,"")</f>
        <v/>
      </c>
      <c r="Z3" s="11">
        <f>IF(MONTH(DATE('Start here'!$B$3,1,24))=1,24,"")</f>
        <v/>
      </c>
      <c r="AA3" s="11">
        <f>IF(MONTH(DATE('Start here'!$B$3,1,25))=1,25,"")</f>
        <v/>
      </c>
      <c r="AB3" s="11">
        <f>IF(MONTH(DATE('Start here'!$B$3,1,26))=1,26,"")</f>
        <v/>
      </c>
      <c r="AC3" s="11">
        <f>IF(MONTH(DATE('Start here'!$B$3,1,27))=1,27,"")</f>
        <v/>
      </c>
      <c r="AD3" s="11">
        <f>IF(MONTH(DATE('Start here'!$B$3,1,28))=1,28,"")</f>
        <v/>
      </c>
      <c r="AE3" s="11">
        <f>IF(MONTH(DATE('Start here'!$B$3,1,29))=1,29,"")</f>
        <v/>
      </c>
      <c r="AF3" s="11">
        <f>IF(MONTH(DATE('Start here'!$B$3,1,30))=1,30,"")</f>
        <v/>
      </c>
      <c r="AG3" s="11">
        <f>IF(MONTH(DATE('Start here'!$B$3,1,31))=1,31,"")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here'!$B$3,1,1))=1,CHOOSE(WEEKDAY(DATE('Start here'!$B$3,1,1)),"S","M","T","W","T","F","S"),"")</f>
        <v/>
      </c>
      <c r="D4" s="11">
        <f>IF(MONTH(DATE('Start here'!$B$3,1,2))=1,CHOOSE(WEEKDAY(DATE('Start here'!$B$3,1,2)),"S","M","T","W","T","F","S"),"")</f>
        <v/>
      </c>
      <c r="E4" s="11">
        <f>IF(MONTH(DATE('Start here'!$B$3,1,3))=1,CHOOSE(WEEKDAY(DATE('Start here'!$B$3,1,3)),"S","M","T","W","T","F","S"),"")</f>
        <v/>
      </c>
      <c r="F4" s="11">
        <f>IF(MONTH(DATE('Start here'!$B$3,1,4))=1,CHOOSE(WEEKDAY(DATE('Start here'!$B$3,1,4)),"S","M","T","W","T","F","S"),"")</f>
        <v/>
      </c>
      <c r="G4" s="11">
        <f>IF(MONTH(DATE('Start here'!$B$3,1,5))=1,CHOOSE(WEEKDAY(DATE('Start here'!$B$3,1,5)),"S","M","T","W","T","F","S"),"")</f>
        <v/>
      </c>
      <c r="H4" s="11">
        <f>IF(MONTH(DATE('Start here'!$B$3,1,6))=1,CHOOSE(WEEKDAY(DATE('Start here'!$B$3,1,6)),"S","M","T","W","T","F","S"),"")</f>
        <v/>
      </c>
      <c r="I4" s="11">
        <f>IF(MONTH(DATE('Start here'!$B$3,1,7))=1,CHOOSE(WEEKDAY(DATE('Start here'!$B$3,1,7)),"S","M","T","W","T","F","S"),"")</f>
        <v/>
      </c>
      <c r="J4" s="11">
        <f>IF(MONTH(DATE('Start here'!$B$3,1,8))=1,CHOOSE(WEEKDAY(DATE('Start here'!$B$3,1,8)),"S","M","T","W","T","F","S"),"")</f>
        <v/>
      </c>
      <c r="K4" s="11">
        <f>IF(MONTH(DATE('Start here'!$B$3,1,9))=1,CHOOSE(WEEKDAY(DATE('Start here'!$B$3,1,9)),"S","M","T","W","T","F","S"),"")</f>
        <v/>
      </c>
      <c r="L4" s="11">
        <f>IF(MONTH(DATE('Start here'!$B$3,1,10))=1,CHOOSE(WEEKDAY(DATE('Start here'!$B$3,1,10)),"S","M","T","W","T","F","S"),"")</f>
        <v/>
      </c>
      <c r="M4" s="11">
        <f>IF(MONTH(DATE('Start here'!$B$3,1,11))=1,CHOOSE(WEEKDAY(DATE('Start here'!$B$3,1,11)),"S","M","T","W","T","F","S"),"")</f>
        <v/>
      </c>
      <c r="N4" s="11">
        <f>IF(MONTH(DATE('Start here'!$B$3,1,12))=1,CHOOSE(WEEKDAY(DATE('Start here'!$B$3,1,12)),"S","M","T","W","T","F","S"),"")</f>
        <v/>
      </c>
      <c r="O4" s="11">
        <f>IF(MONTH(DATE('Start here'!$B$3,1,13))=1,CHOOSE(WEEKDAY(DATE('Start here'!$B$3,1,13)),"S","M","T","W","T","F","S"),"")</f>
        <v/>
      </c>
      <c r="P4" s="11">
        <f>IF(MONTH(DATE('Start here'!$B$3,1,14))=1,CHOOSE(WEEKDAY(DATE('Start here'!$B$3,1,14)),"S","M","T","W","T","F","S"),"")</f>
        <v/>
      </c>
      <c r="Q4" s="11">
        <f>IF(MONTH(DATE('Start here'!$B$3,1,15))=1,CHOOSE(WEEKDAY(DATE('Start here'!$B$3,1,15)),"S","M","T","W","T","F","S"),"")</f>
        <v/>
      </c>
      <c r="R4" s="11">
        <f>IF(MONTH(DATE('Start here'!$B$3,1,16))=1,CHOOSE(WEEKDAY(DATE('Start here'!$B$3,1,16)),"S","M","T","W","T","F","S"),"")</f>
        <v/>
      </c>
      <c r="S4" s="11">
        <f>IF(MONTH(DATE('Start here'!$B$3,1,17))=1,CHOOSE(WEEKDAY(DATE('Start here'!$B$3,1,17)),"S","M","T","W","T","F","S"),"")</f>
        <v/>
      </c>
      <c r="T4" s="11">
        <f>IF(MONTH(DATE('Start here'!$B$3,1,18))=1,CHOOSE(WEEKDAY(DATE('Start here'!$B$3,1,18)),"S","M","T","W","T","F","S"),"")</f>
        <v/>
      </c>
      <c r="U4" s="11">
        <f>IF(MONTH(DATE('Start here'!$B$3,1,19))=1,CHOOSE(WEEKDAY(DATE('Start here'!$B$3,1,19)),"S","M","T","W","T","F","S"),"")</f>
        <v/>
      </c>
      <c r="V4" s="11">
        <f>IF(MONTH(DATE('Start here'!$B$3,1,20))=1,CHOOSE(WEEKDAY(DATE('Start here'!$B$3,1,20)),"S","M","T","W","T","F","S"),"")</f>
        <v/>
      </c>
      <c r="W4" s="11">
        <f>IF(MONTH(DATE('Start here'!$B$3,1,21))=1,CHOOSE(WEEKDAY(DATE('Start here'!$B$3,1,21)),"S","M","T","W","T","F","S"),"")</f>
        <v/>
      </c>
      <c r="X4" s="11">
        <f>IF(MONTH(DATE('Start here'!$B$3,1,22))=1,CHOOSE(WEEKDAY(DATE('Start here'!$B$3,1,22)),"S","M","T","W","T","F","S"),"")</f>
        <v/>
      </c>
      <c r="Y4" s="11">
        <f>IF(MONTH(DATE('Start here'!$B$3,1,23))=1,CHOOSE(WEEKDAY(DATE('Start here'!$B$3,1,23)),"S","M","T","W","T","F","S"),"")</f>
        <v/>
      </c>
      <c r="Z4" s="11">
        <f>IF(MONTH(DATE('Start here'!$B$3,1,24))=1,CHOOSE(WEEKDAY(DATE('Start here'!$B$3,1,24)),"S","M","T","W","T","F","S"),"")</f>
        <v/>
      </c>
      <c r="AA4" s="11">
        <f>IF(MONTH(DATE('Start here'!$B$3,1,25))=1,CHOOSE(WEEKDAY(DATE('Start here'!$B$3,1,25)),"S","M","T","W","T","F","S"),"")</f>
        <v/>
      </c>
      <c r="AB4" s="11">
        <f>IF(MONTH(DATE('Start here'!$B$3,1,26))=1,CHOOSE(WEEKDAY(DATE('Start here'!$B$3,1,26)),"S","M","T","W","T","F","S"),"")</f>
        <v/>
      </c>
      <c r="AC4" s="11">
        <f>IF(MONTH(DATE('Start here'!$B$3,1,27))=1,CHOOSE(WEEKDAY(DATE('Start here'!$B$3,1,27)),"S","M","T","W","T","F","S"),"")</f>
        <v/>
      </c>
      <c r="AD4" s="11">
        <f>IF(MONTH(DATE('Start here'!$B$3,1,28))=1,CHOOSE(WEEKDAY(DATE('Start here'!$B$3,1,28)),"S","M","T","W","T","F","S"),"")</f>
        <v/>
      </c>
      <c r="AE4" s="11">
        <f>IF(MONTH(DATE('Start here'!$B$3,1,29))=1,CHOOSE(WEEKDAY(DATE('Start here'!$B$3,1,29)),"S","M","T","W","T","F","S"),"")</f>
        <v/>
      </c>
      <c r="AF4" s="11">
        <f>IF(MONTH(DATE('Start here'!$B$3,1,30))=1,CHOOSE(WEEKDAY(DATE('Start here'!$B$3,1,30)),"S","M","T","W","T","F","S"),"")</f>
        <v/>
      </c>
      <c r="AG4" s="11">
        <f>IF(MONTH(DATE('Start here'!$B$3,1,31))=1,CHOOSE(WEEKDAY(DATE('Start here'!$B$3,1,31)),"S","M","T","W","T","F","S"),"")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February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here'!$B$3,2,1))=2,1,"")</f>
        <v/>
      </c>
      <c r="D3" s="11">
        <f>IF(MONTH(DATE('Start here'!$B$3,2,2))=2,2,"")</f>
        <v/>
      </c>
      <c r="E3" s="11">
        <f>IF(MONTH(DATE('Start here'!$B$3,2,3))=2,3,"")</f>
        <v/>
      </c>
      <c r="F3" s="11">
        <f>IF(MONTH(DATE('Start here'!$B$3,2,4))=2,4,"")</f>
        <v/>
      </c>
      <c r="G3" s="11">
        <f>IF(MONTH(DATE('Start here'!$B$3,2,5))=2,5,"")</f>
        <v/>
      </c>
      <c r="H3" s="11">
        <f>IF(MONTH(DATE('Start here'!$B$3,2,6))=2,6,"")</f>
        <v/>
      </c>
      <c r="I3" s="11">
        <f>IF(MONTH(DATE('Start here'!$B$3,2,7))=2,7,"")</f>
        <v/>
      </c>
      <c r="J3" s="11">
        <f>IF(MONTH(DATE('Start here'!$B$3,2,8))=2,8,"")</f>
        <v/>
      </c>
      <c r="K3" s="11">
        <f>IF(MONTH(DATE('Start here'!$B$3,2,9))=2,9,"")</f>
        <v/>
      </c>
      <c r="L3" s="11">
        <f>IF(MONTH(DATE('Start here'!$B$3,2,10))=2,10,"")</f>
        <v/>
      </c>
      <c r="M3" s="11">
        <f>IF(MONTH(DATE('Start here'!$B$3,2,11))=2,11,"")</f>
        <v/>
      </c>
      <c r="N3" s="11">
        <f>IF(MONTH(DATE('Start here'!$B$3,2,12))=2,12,"")</f>
        <v/>
      </c>
      <c r="O3" s="11">
        <f>IF(MONTH(DATE('Start here'!$B$3,2,13))=2,13,"")</f>
        <v/>
      </c>
      <c r="P3" s="11">
        <f>IF(MONTH(DATE('Start here'!$B$3,2,14))=2,14,"")</f>
        <v/>
      </c>
      <c r="Q3" s="11">
        <f>IF(MONTH(DATE('Start here'!$B$3,2,15))=2,15,"")</f>
        <v/>
      </c>
      <c r="R3" s="11">
        <f>IF(MONTH(DATE('Start here'!$B$3,2,16))=2,16,"")</f>
        <v/>
      </c>
      <c r="S3" s="11">
        <f>IF(MONTH(DATE('Start here'!$B$3,2,17))=2,17,"")</f>
        <v/>
      </c>
      <c r="T3" s="11">
        <f>IF(MONTH(DATE('Start here'!$B$3,2,18))=2,18,"")</f>
        <v/>
      </c>
      <c r="U3" s="11">
        <f>IF(MONTH(DATE('Start here'!$B$3,2,19))=2,19,"")</f>
        <v/>
      </c>
      <c r="V3" s="11">
        <f>IF(MONTH(DATE('Start here'!$B$3,2,20))=2,20,"")</f>
        <v/>
      </c>
      <c r="W3" s="11">
        <f>IF(MONTH(DATE('Start here'!$B$3,2,21))=2,21,"")</f>
        <v/>
      </c>
      <c r="X3" s="11">
        <f>IF(MONTH(DATE('Start here'!$B$3,2,22))=2,22,"")</f>
        <v/>
      </c>
      <c r="Y3" s="11">
        <f>IF(MONTH(DATE('Start here'!$B$3,2,23))=2,23,"")</f>
        <v/>
      </c>
      <c r="Z3" s="11">
        <f>IF(MONTH(DATE('Start here'!$B$3,2,24))=2,24,"")</f>
        <v/>
      </c>
      <c r="AA3" s="11">
        <f>IF(MONTH(DATE('Start here'!$B$3,2,25))=2,25,"")</f>
        <v/>
      </c>
      <c r="AB3" s="11">
        <f>IF(MONTH(DATE('Start here'!$B$3,2,26))=2,26,"")</f>
        <v/>
      </c>
      <c r="AC3" s="11">
        <f>IF(MONTH(DATE('Start here'!$B$3,2,27))=2,27,"")</f>
        <v/>
      </c>
      <c r="AD3" s="11">
        <f>IF(MONTH(DATE('Start here'!$B$3,2,28))=2,28,"")</f>
        <v/>
      </c>
      <c r="AE3" s="11">
        <f>IF(MONTH(DATE('Start here'!$B$3,2,29))=2,29,"")</f>
        <v/>
      </c>
      <c r="AF3" s="11">
        <f>IF(MONTH(DATE('Start here'!$B$3,2,30))=2,30,"")</f>
        <v/>
      </c>
      <c r="AG3" s="11">
        <f>IF(MONTH(DATE('Start here'!$B$3,2,31))=2,31,"")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here'!$B$3,2,1))=2,CHOOSE(WEEKDAY(DATE('Start here'!$B$3,2,1)),"S","M","T","W","T","F","S"),"")</f>
        <v/>
      </c>
      <c r="D4" s="11">
        <f>IF(MONTH(DATE('Start here'!$B$3,2,2))=2,CHOOSE(WEEKDAY(DATE('Start here'!$B$3,2,2)),"S","M","T","W","T","F","S"),"")</f>
        <v/>
      </c>
      <c r="E4" s="11">
        <f>IF(MONTH(DATE('Start here'!$B$3,2,3))=2,CHOOSE(WEEKDAY(DATE('Start here'!$B$3,2,3)),"S","M","T","W","T","F","S"),"")</f>
        <v/>
      </c>
      <c r="F4" s="11">
        <f>IF(MONTH(DATE('Start here'!$B$3,2,4))=2,CHOOSE(WEEKDAY(DATE('Start here'!$B$3,2,4)),"S","M","T","W","T","F","S"),"")</f>
        <v/>
      </c>
      <c r="G4" s="11">
        <f>IF(MONTH(DATE('Start here'!$B$3,2,5))=2,CHOOSE(WEEKDAY(DATE('Start here'!$B$3,2,5)),"S","M","T","W","T","F","S"),"")</f>
        <v/>
      </c>
      <c r="H4" s="11">
        <f>IF(MONTH(DATE('Start here'!$B$3,2,6))=2,CHOOSE(WEEKDAY(DATE('Start here'!$B$3,2,6)),"S","M","T","W","T","F","S"),"")</f>
        <v/>
      </c>
      <c r="I4" s="11">
        <f>IF(MONTH(DATE('Start here'!$B$3,2,7))=2,CHOOSE(WEEKDAY(DATE('Start here'!$B$3,2,7)),"S","M","T","W","T","F","S"),"")</f>
        <v/>
      </c>
      <c r="J4" s="11">
        <f>IF(MONTH(DATE('Start here'!$B$3,2,8))=2,CHOOSE(WEEKDAY(DATE('Start here'!$B$3,2,8)),"S","M","T","W","T","F","S"),"")</f>
        <v/>
      </c>
      <c r="K4" s="11">
        <f>IF(MONTH(DATE('Start here'!$B$3,2,9))=2,CHOOSE(WEEKDAY(DATE('Start here'!$B$3,2,9)),"S","M","T","W","T","F","S"),"")</f>
        <v/>
      </c>
      <c r="L4" s="11">
        <f>IF(MONTH(DATE('Start here'!$B$3,2,10))=2,CHOOSE(WEEKDAY(DATE('Start here'!$B$3,2,10)),"S","M","T","W","T","F","S"),"")</f>
        <v/>
      </c>
      <c r="M4" s="11">
        <f>IF(MONTH(DATE('Start here'!$B$3,2,11))=2,CHOOSE(WEEKDAY(DATE('Start here'!$B$3,2,11)),"S","M","T","W","T","F","S"),"")</f>
        <v/>
      </c>
      <c r="N4" s="11">
        <f>IF(MONTH(DATE('Start here'!$B$3,2,12))=2,CHOOSE(WEEKDAY(DATE('Start here'!$B$3,2,12)),"S","M","T","W","T","F","S"),"")</f>
        <v/>
      </c>
      <c r="O4" s="11">
        <f>IF(MONTH(DATE('Start here'!$B$3,2,13))=2,CHOOSE(WEEKDAY(DATE('Start here'!$B$3,2,13)),"S","M","T","W","T","F","S"),"")</f>
        <v/>
      </c>
      <c r="P4" s="11">
        <f>IF(MONTH(DATE('Start here'!$B$3,2,14))=2,CHOOSE(WEEKDAY(DATE('Start here'!$B$3,2,14)),"S","M","T","W","T","F","S"),"")</f>
        <v/>
      </c>
      <c r="Q4" s="11">
        <f>IF(MONTH(DATE('Start here'!$B$3,2,15))=2,CHOOSE(WEEKDAY(DATE('Start here'!$B$3,2,15)),"S","M","T","W","T","F","S"),"")</f>
        <v/>
      </c>
      <c r="R4" s="11">
        <f>IF(MONTH(DATE('Start here'!$B$3,2,16))=2,CHOOSE(WEEKDAY(DATE('Start here'!$B$3,2,16)),"S","M","T","W","T","F","S"),"")</f>
        <v/>
      </c>
      <c r="S4" s="11">
        <f>IF(MONTH(DATE('Start here'!$B$3,2,17))=2,CHOOSE(WEEKDAY(DATE('Start here'!$B$3,2,17)),"S","M","T","W","T","F","S"),"")</f>
        <v/>
      </c>
      <c r="T4" s="11">
        <f>IF(MONTH(DATE('Start here'!$B$3,2,18))=2,CHOOSE(WEEKDAY(DATE('Start here'!$B$3,2,18)),"S","M","T","W","T","F","S"),"")</f>
        <v/>
      </c>
      <c r="U4" s="11">
        <f>IF(MONTH(DATE('Start here'!$B$3,2,19))=2,CHOOSE(WEEKDAY(DATE('Start here'!$B$3,2,19)),"S","M","T","W","T","F","S"),"")</f>
        <v/>
      </c>
      <c r="V4" s="11">
        <f>IF(MONTH(DATE('Start here'!$B$3,2,20))=2,CHOOSE(WEEKDAY(DATE('Start here'!$B$3,2,20)),"S","M","T","W","T","F","S"),"")</f>
        <v/>
      </c>
      <c r="W4" s="11">
        <f>IF(MONTH(DATE('Start here'!$B$3,2,21))=2,CHOOSE(WEEKDAY(DATE('Start here'!$B$3,2,21)),"S","M","T","W","T","F","S"),"")</f>
        <v/>
      </c>
      <c r="X4" s="11">
        <f>IF(MONTH(DATE('Start here'!$B$3,2,22))=2,CHOOSE(WEEKDAY(DATE('Start here'!$B$3,2,22)),"S","M","T","W","T","F","S"),"")</f>
        <v/>
      </c>
      <c r="Y4" s="11">
        <f>IF(MONTH(DATE('Start here'!$B$3,2,23))=2,CHOOSE(WEEKDAY(DATE('Start here'!$B$3,2,23)),"S","M","T","W","T","F","S"),"")</f>
        <v/>
      </c>
      <c r="Z4" s="11">
        <f>IF(MONTH(DATE('Start here'!$B$3,2,24))=2,CHOOSE(WEEKDAY(DATE('Start here'!$B$3,2,24)),"S","M","T","W","T","F","S"),"")</f>
        <v/>
      </c>
      <c r="AA4" s="11">
        <f>IF(MONTH(DATE('Start here'!$B$3,2,25))=2,CHOOSE(WEEKDAY(DATE('Start here'!$B$3,2,25)),"S","M","T","W","T","F","S"),"")</f>
        <v/>
      </c>
      <c r="AB4" s="11">
        <f>IF(MONTH(DATE('Start here'!$B$3,2,26))=2,CHOOSE(WEEKDAY(DATE('Start here'!$B$3,2,26)),"S","M","T","W","T","F","S"),"")</f>
        <v/>
      </c>
      <c r="AC4" s="11">
        <f>IF(MONTH(DATE('Start here'!$B$3,2,27))=2,CHOOSE(WEEKDAY(DATE('Start here'!$B$3,2,27)),"S","M","T","W","T","F","S"),"")</f>
        <v/>
      </c>
      <c r="AD4" s="11">
        <f>IF(MONTH(DATE('Start here'!$B$3,2,28))=2,CHOOSE(WEEKDAY(DATE('Start here'!$B$3,2,28)),"S","M","T","W","T","F","S"),"")</f>
        <v/>
      </c>
      <c r="AE4" s="11">
        <f>IF(MONTH(DATE('Start here'!$B$3,2,29))=2,CHOOSE(WEEKDAY(DATE('Start here'!$B$3,2,29)),"S","M","T","W","T","F","S"),"")</f>
        <v/>
      </c>
      <c r="AF4" s="11">
        <f>IF(MONTH(DATE('Start here'!$B$3,2,30))=2,CHOOSE(WEEKDAY(DATE('Start here'!$B$3,2,30)),"S","M","T","W","T","F","S"),"")</f>
        <v/>
      </c>
      <c r="AG4" s="11">
        <f>IF(MONTH(DATE('Start here'!$B$3,2,31))=2,CHOOSE(WEEKDAY(DATE('Start here'!$B$3,2,31)),"S","M","T","W","T","F","S"),"")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March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here'!$B$3,3,1))=3,1,"")</f>
        <v/>
      </c>
      <c r="D3" s="11">
        <f>IF(MONTH(DATE('Start here'!$B$3,3,2))=3,2,"")</f>
        <v/>
      </c>
      <c r="E3" s="11">
        <f>IF(MONTH(DATE('Start here'!$B$3,3,3))=3,3,"")</f>
        <v/>
      </c>
      <c r="F3" s="11">
        <f>IF(MONTH(DATE('Start here'!$B$3,3,4))=3,4,"")</f>
        <v/>
      </c>
      <c r="G3" s="11">
        <f>IF(MONTH(DATE('Start here'!$B$3,3,5))=3,5,"")</f>
        <v/>
      </c>
      <c r="H3" s="11">
        <f>IF(MONTH(DATE('Start here'!$B$3,3,6))=3,6,"")</f>
        <v/>
      </c>
      <c r="I3" s="11">
        <f>IF(MONTH(DATE('Start here'!$B$3,3,7))=3,7,"")</f>
        <v/>
      </c>
      <c r="J3" s="11">
        <f>IF(MONTH(DATE('Start here'!$B$3,3,8))=3,8,"")</f>
        <v/>
      </c>
      <c r="K3" s="11">
        <f>IF(MONTH(DATE('Start here'!$B$3,3,9))=3,9,"")</f>
        <v/>
      </c>
      <c r="L3" s="11">
        <f>IF(MONTH(DATE('Start here'!$B$3,3,10))=3,10,"")</f>
        <v/>
      </c>
      <c r="M3" s="11">
        <f>IF(MONTH(DATE('Start here'!$B$3,3,11))=3,11,"")</f>
        <v/>
      </c>
      <c r="N3" s="11">
        <f>IF(MONTH(DATE('Start here'!$B$3,3,12))=3,12,"")</f>
        <v/>
      </c>
      <c r="O3" s="11">
        <f>IF(MONTH(DATE('Start here'!$B$3,3,13))=3,13,"")</f>
        <v/>
      </c>
      <c r="P3" s="11">
        <f>IF(MONTH(DATE('Start here'!$B$3,3,14))=3,14,"")</f>
        <v/>
      </c>
      <c r="Q3" s="11">
        <f>IF(MONTH(DATE('Start here'!$B$3,3,15))=3,15,"")</f>
        <v/>
      </c>
      <c r="R3" s="11">
        <f>IF(MONTH(DATE('Start here'!$B$3,3,16))=3,16,"")</f>
        <v/>
      </c>
      <c r="S3" s="11">
        <f>IF(MONTH(DATE('Start here'!$B$3,3,17))=3,17,"")</f>
        <v/>
      </c>
      <c r="T3" s="11">
        <f>IF(MONTH(DATE('Start here'!$B$3,3,18))=3,18,"")</f>
        <v/>
      </c>
      <c r="U3" s="11">
        <f>IF(MONTH(DATE('Start here'!$B$3,3,19))=3,19,"")</f>
        <v/>
      </c>
      <c r="V3" s="11">
        <f>IF(MONTH(DATE('Start here'!$B$3,3,20))=3,20,"")</f>
        <v/>
      </c>
      <c r="W3" s="11">
        <f>IF(MONTH(DATE('Start here'!$B$3,3,21))=3,21,"")</f>
        <v/>
      </c>
      <c r="X3" s="11">
        <f>IF(MONTH(DATE('Start here'!$B$3,3,22))=3,22,"")</f>
        <v/>
      </c>
      <c r="Y3" s="11">
        <f>IF(MONTH(DATE('Start here'!$B$3,3,23))=3,23,"")</f>
        <v/>
      </c>
      <c r="Z3" s="11">
        <f>IF(MONTH(DATE('Start here'!$B$3,3,24))=3,24,"")</f>
        <v/>
      </c>
      <c r="AA3" s="11">
        <f>IF(MONTH(DATE('Start here'!$B$3,3,25))=3,25,"")</f>
        <v/>
      </c>
      <c r="AB3" s="11">
        <f>IF(MONTH(DATE('Start here'!$B$3,3,26))=3,26,"")</f>
        <v/>
      </c>
      <c r="AC3" s="11">
        <f>IF(MONTH(DATE('Start here'!$B$3,3,27))=3,27,"")</f>
        <v/>
      </c>
      <c r="AD3" s="11">
        <f>IF(MONTH(DATE('Start here'!$B$3,3,28))=3,28,"")</f>
        <v/>
      </c>
      <c r="AE3" s="11">
        <f>IF(MONTH(DATE('Start here'!$B$3,3,29))=3,29,"")</f>
        <v/>
      </c>
      <c r="AF3" s="11">
        <f>IF(MONTH(DATE('Start here'!$B$3,3,30))=3,30,"")</f>
        <v/>
      </c>
      <c r="AG3" s="11">
        <f>IF(MONTH(DATE('Start here'!$B$3,3,31))=3,31,"")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here'!$B$3,3,1))=3,CHOOSE(WEEKDAY(DATE('Start here'!$B$3,3,1)),"S","M","T","W","T","F","S"),"")</f>
        <v/>
      </c>
      <c r="D4" s="11">
        <f>IF(MONTH(DATE('Start here'!$B$3,3,2))=3,CHOOSE(WEEKDAY(DATE('Start here'!$B$3,3,2)),"S","M","T","W","T","F","S"),"")</f>
        <v/>
      </c>
      <c r="E4" s="11">
        <f>IF(MONTH(DATE('Start here'!$B$3,3,3))=3,CHOOSE(WEEKDAY(DATE('Start here'!$B$3,3,3)),"S","M","T","W","T","F","S"),"")</f>
        <v/>
      </c>
      <c r="F4" s="11">
        <f>IF(MONTH(DATE('Start here'!$B$3,3,4))=3,CHOOSE(WEEKDAY(DATE('Start here'!$B$3,3,4)),"S","M","T","W","T","F","S"),"")</f>
        <v/>
      </c>
      <c r="G4" s="11">
        <f>IF(MONTH(DATE('Start here'!$B$3,3,5))=3,CHOOSE(WEEKDAY(DATE('Start here'!$B$3,3,5)),"S","M","T","W","T","F","S"),"")</f>
        <v/>
      </c>
      <c r="H4" s="11">
        <f>IF(MONTH(DATE('Start here'!$B$3,3,6))=3,CHOOSE(WEEKDAY(DATE('Start here'!$B$3,3,6)),"S","M","T","W","T","F","S"),"")</f>
        <v/>
      </c>
      <c r="I4" s="11">
        <f>IF(MONTH(DATE('Start here'!$B$3,3,7))=3,CHOOSE(WEEKDAY(DATE('Start here'!$B$3,3,7)),"S","M","T","W","T","F","S"),"")</f>
        <v/>
      </c>
      <c r="J4" s="11">
        <f>IF(MONTH(DATE('Start here'!$B$3,3,8))=3,CHOOSE(WEEKDAY(DATE('Start here'!$B$3,3,8)),"S","M","T","W","T","F","S"),"")</f>
        <v/>
      </c>
      <c r="K4" s="11">
        <f>IF(MONTH(DATE('Start here'!$B$3,3,9))=3,CHOOSE(WEEKDAY(DATE('Start here'!$B$3,3,9)),"S","M","T","W","T","F","S"),"")</f>
        <v/>
      </c>
      <c r="L4" s="11">
        <f>IF(MONTH(DATE('Start here'!$B$3,3,10))=3,CHOOSE(WEEKDAY(DATE('Start here'!$B$3,3,10)),"S","M","T","W","T","F","S"),"")</f>
        <v/>
      </c>
      <c r="M4" s="11">
        <f>IF(MONTH(DATE('Start here'!$B$3,3,11))=3,CHOOSE(WEEKDAY(DATE('Start here'!$B$3,3,11)),"S","M","T","W","T","F","S"),"")</f>
        <v/>
      </c>
      <c r="N4" s="11">
        <f>IF(MONTH(DATE('Start here'!$B$3,3,12))=3,CHOOSE(WEEKDAY(DATE('Start here'!$B$3,3,12)),"S","M","T","W","T","F","S"),"")</f>
        <v/>
      </c>
      <c r="O4" s="11">
        <f>IF(MONTH(DATE('Start here'!$B$3,3,13))=3,CHOOSE(WEEKDAY(DATE('Start here'!$B$3,3,13)),"S","M","T","W","T","F","S"),"")</f>
        <v/>
      </c>
      <c r="P4" s="11">
        <f>IF(MONTH(DATE('Start here'!$B$3,3,14))=3,CHOOSE(WEEKDAY(DATE('Start here'!$B$3,3,14)),"S","M","T","W","T","F","S"),"")</f>
        <v/>
      </c>
      <c r="Q4" s="11">
        <f>IF(MONTH(DATE('Start here'!$B$3,3,15))=3,CHOOSE(WEEKDAY(DATE('Start here'!$B$3,3,15)),"S","M","T","W","T","F","S"),"")</f>
        <v/>
      </c>
      <c r="R4" s="11">
        <f>IF(MONTH(DATE('Start here'!$B$3,3,16))=3,CHOOSE(WEEKDAY(DATE('Start here'!$B$3,3,16)),"S","M","T","W","T","F","S"),"")</f>
        <v/>
      </c>
      <c r="S4" s="11">
        <f>IF(MONTH(DATE('Start here'!$B$3,3,17))=3,CHOOSE(WEEKDAY(DATE('Start here'!$B$3,3,17)),"S","M","T","W","T","F","S"),"")</f>
        <v/>
      </c>
      <c r="T4" s="11">
        <f>IF(MONTH(DATE('Start here'!$B$3,3,18))=3,CHOOSE(WEEKDAY(DATE('Start here'!$B$3,3,18)),"S","M","T","W","T","F","S"),"")</f>
        <v/>
      </c>
      <c r="U4" s="11">
        <f>IF(MONTH(DATE('Start here'!$B$3,3,19))=3,CHOOSE(WEEKDAY(DATE('Start here'!$B$3,3,19)),"S","M","T","W","T","F","S"),"")</f>
        <v/>
      </c>
      <c r="V4" s="11">
        <f>IF(MONTH(DATE('Start here'!$B$3,3,20))=3,CHOOSE(WEEKDAY(DATE('Start here'!$B$3,3,20)),"S","M","T","W","T","F","S"),"")</f>
        <v/>
      </c>
      <c r="W4" s="11">
        <f>IF(MONTH(DATE('Start here'!$B$3,3,21))=3,CHOOSE(WEEKDAY(DATE('Start here'!$B$3,3,21)),"S","M","T","W","T","F","S"),"")</f>
        <v/>
      </c>
      <c r="X4" s="11">
        <f>IF(MONTH(DATE('Start here'!$B$3,3,22))=3,CHOOSE(WEEKDAY(DATE('Start here'!$B$3,3,22)),"S","M","T","W","T","F","S"),"")</f>
        <v/>
      </c>
      <c r="Y4" s="11">
        <f>IF(MONTH(DATE('Start here'!$B$3,3,23))=3,CHOOSE(WEEKDAY(DATE('Start here'!$B$3,3,23)),"S","M","T","W","T","F","S"),"")</f>
        <v/>
      </c>
      <c r="Z4" s="11">
        <f>IF(MONTH(DATE('Start here'!$B$3,3,24))=3,CHOOSE(WEEKDAY(DATE('Start here'!$B$3,3,24)),"S","M","T","W","T","F","S"),"")</f>
        <v/>
      </c>
      <c r="AA4" s="11">
        <f>IF(MONTH(DATE('Start here'!$B$3,3,25))=3,CHOOSE(WEEKDAY(DATE('Start here'!$B$3,3,25)),"S","M","T","W","T","F","S"),"")</f>
        <v/>
      </c>
      <c r="AB4" s="11">
        <f>IF(MONTH(DATE('Start here'!$B$3,3,26))=3,CHOOSE(WEEKDAY(DATE('Start here'!$B$3,3,26)),"S","M","T","W","T","F","S"),"")</f>
        <v/>
      </c>
      <c r="AC4" s="11">
        <f>IF(MONTH(DATE('Start here'!$B$3,3,27))=3,CHOOSE(WEEKDAY(DATE('Start here'!$B$3,3,27)),"S","M","T","W","T","F","S"),"")</f>
        <v/>
      </c>
      <c r="AD4" s="11">
        <f>IF(MONTH(DATE('Start here'!$B$3,3,28))=3,CHOOSE(WEEKDAY(DATE('Start here'!$B$3,3,28)),"S","M","T","W","T","F","S"),"")</f>
        <v/>
      </c>
      <c r="AE4" s="11">
        <f>IF(MONTH(DATE('Start here'!$B$3,3,29))=3,CHOOSE(WEEKDAY(DATE('Start here'!$B$3,3,29)),"S","M","T","W","T","F","S"),"")</f>
        <v/>
      </c>
      <c r="AF4" s="11">
        <f>IF(MONTH(DATE('Start here'!$B$3,3,30))=3,CHOOSE(WEEKDAY(DATE('Start here'!$B$3,3,30)),"S","M","T","W","T","F","S"),"")</f>
        <v/>
      </c>
      <c r="AG4" s="11">
        <f>IF(MONTH(DATE('Start here'!$B$3,3,31))=3,CHOOSE(WEEKDAY(DATE('Start here'!$B$3,3,31)),"S","M","T","W","T","F","S"),"")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April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here'!$B$3,4,1))=4,1,"")</f>
        <v/>
      </c>
      <c r="D3" s="11">
        <f>IF(MONTH(DATE('Start here'!$B$3,4,2))=4,2,"")</f>
        <v/>
      </c>
      <c r="E3" s="11">
        <f>IF(MONTH(DATE('Start here'!$B$3,4,3))=4,3,"")</f>
        <v/>
      </c>
      <c r="F3" s="11">
        <f>IF(MONTH(DATE('Start here'!$B$3,4,4))=4,4,"")</f>
        <v/>
      </c>
      <c r="G3" s="11">
        <f>IF(MONTH(DATE('Start here'!$B$3,4,5))=4,5,"")</f>
        <v/>
      </c>
      <c r="H3" s="11">
        <f>IF(MONTH(DATE('Start here'!$B$3,4,6))=4,6,"")</f>
        <v/>
      </c>
      <c r="I3" s="11">
        <f>IF(MONTH(DATE('Start here'!$B$3,4,7))=4,7,"")</f>
        <v/>
      </c>
      <c r="J3" s="11">
        <f>IF(MONTH(DATE('Start here'!$B$3,4,8))=4,8,"")</f>
        <v/>
      </c>
      <c r="K3" s="11">
        <f>IF(MONTH(DATE('Start here'!$B$3,4,9))=4,9,"")</f>
        <v/>
      </c>
      <c r="L3" s="11">
        <f>IF(MONTH(DATE('Start here'!$B$3,4,10))=4,10,"")</f>
        <v/>
      </c>
      <c r="M3" s="11">
        <f>IF(MONTH(DATE('Start here'!$B$3,4,11))=4,11,"")</f>
        <v/>
      </c>
      <c r="N3" s="11">
        <f>IF(MONTH(DATE('Start here'!$B$3,4,12))=4,12,"")</f>
        <v/>
      </c>
      <c r="O3" s="11">
        <f>IF(MONTH(DATE('Start here'!$B$3,4,13))=4,13,"")</f>
        <v/>
      </c>
      <c r="P3" s="11">
        <f>IF(MONTH(DATE('Start here'!$B$3,4,14))=4,14,"")</f>
        <v/>
      </c>
      <c r="Q3" s="11">
        <f>IF(MONTH(DATE('Start here'!$B$3,4,15))=4,15,"")</f>
        <v/>
      </c>
      <c r="R3" s="11">
        <f>IF(MONTH(DATE('Start here'!$B$3,4,16))=4,16,"")</f>
        <v/>
      </c>
      <c r="S3" s="11">
        <f>IF(MONTH(DATE('Start here'!$B$3,4,17))=4,17,"")</f>
        <v/>
      </c>
      <c r="T3" s="11">
        <f>IF(MONTH(DATE('Start here'!$B$3,4,18))=4,18,"")</f>
        <v/>
      </c>
      <c r="U3" s="11">
        <f>IF(MONTH(DATE('Start here'!$B$3,4,19))=4,19,"")</f>
        <v/>
      </c>
      <c r="V3" s="11">
        <f>IF(MONTH(DATE('Start here'!$B$3,4,20))=4,20,"")</f>
        <v/>
      </c>
      <c r="W3" s="11">
        <f>IF(MONTH(DATE('Start here'!$B$3,4,21))=4,21,"")</f>
        <v/>
      </c>
      <c r="X3" s="11">
        <f>IF(MONTH(DATE('Start here'!$B$3,4,22))=4,22,"")</f>
        <v/>
      </c>
      <c r="Y3" s="11">
        <f>IF(MONTH(DATE('Start here'!$B$3,4,23))=4,23,"")</f>
        <v/>
      </c>
      <c r="Z3" s="11">
        <f>IF(MONTH(DATE('Start here'!$B$3,4,24))=4,24,"")</f>
        <v/>
      </c>
      <c r="AA3" s="11">
        <f>IF(MONTH(DATE('Start here'!$B$3,4,25))=4,25,"")</f>
        <v/>
      </c>
      <c r="AB3" s="11">
        <f>IF(MONTH(DATE('Start here'!$B$3,4,26))=4,26,"")</f>
        <v/>
      </c>
      <c r="AC3" s="11">
        <f>IF(MONTH(DATE('Start here'!$B$3,4,27))=4,27,"")</f>
        <v/>
      </c>
      <c r="AD3" s="11">
        <f>IF(MONTH(DATE('Start here'!$B$3,4,28))=4,28,"")</f>
        <v/>
      </c>
      <c r="AE3" s="11">
        <f>IF(MONTH(DATE('Start here'!$B$3,4,29))=4,29,"")</f>
        <v/>
      </c>
      <c r="AF3" s="11">
        <f>IF(MONTH(DATE('Start here'!$B$3,4,30))=4,30,"")</f>
        <v/>
      </c>
      <c r="AG3" s="11">
        <f>IF(MONTH(DATE('Start here'!$B$3,4,31))=4,31,"")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here'!$B$3,4,1))=4,CHOOSE(WEEKDAY(DATE('Start here'!$B$3,4,1)),"S","M","T","W","T","F","S"),"")</f>
        <v/>
      </c>
      <c r="D4" s="11">
        <f>IF(MONTH(DATE('Start here'!$B$3,4,2))=4,CHOOSE(WEEKDAY(DATE('Start here'!$B$3,4,2)),"S","M","T","W","T","F","S"),"")</f>
        <v/>
      </c>
      <c r="E4" s="11">
        <f>IF(MONTH(DATE('Start here'!$B$3,4,3))=4,CHOOSE(WEEKDAY(DATE('Start here'!$B$3,4,3)),"S","M","T","W","T","F","S"),"")</f>
        <v/>
      </c>
      <c r="F4" s="11">
        <f>IF(MONTH(DATE('Start here'!$B$3,4,4))=4,CHOOSE(WEEKDAY(DATE('Start here'!$B$3,4,4)),"S","M","T","W","T","F","S"),"")</f>
        <v/>
      </c>
      <c r="G4" s="11">
        <f>IF(MONTH(DATE('Start here'!$B$3,4,5))=4,CHOOSE(WEEKDAY(DATE('Start here'!$B$3,4,5)),"S","M","T","W","T","F","S"),"")</f>
        <v/>
      </c>
      <c r="H4" s="11">
        <f>IF(MONTH(DATE('Start here'!$B$3,4,6))=4,CHOOSE(WEEKDAY(DATE('Start here'!$B$3,4,6)),"S","M","T","W","T","F","S"),"")</f>
        <v/>
      </c>
      <c r="I4" s="11">
        <f>IF(MONTH(DATE('Start here'!$B$3,4,7))=4,CHOOSE(WEEKDAY(DATE('Start here'!$B$3,4,7)),"S","M","T","W","T","F","S"),"")</f>
        <v/>
      </c>
      <c r="J4" s="11">
        <f>IF(MONTH(DATE('Start here'!$B$3,4,8))=4,CHOOSE(WEEKDAY(DATE('Start here'!$B$3,4,8)),"S","M","T","W","T","F","S"),"")</f>
        <v/>
      </c>
      <c r="K4" s="11">
        <f>IF(MONTH(DATE('Start here'!$B$3,4,9))=4,CHOOSE(WEEKDAY(DATE('Start here'!$B$3,4,9)),"S","M","T","W","T","F","S"),"")</f>
        <v/>
      </c>
      <c r="L4" s="11">
        <f>IF(MONTH(DATE('Start here'!$B$3,4,10))=4,CHOOSE(WEEKDAY(DATE('Start here'!$B$3,4,10)),"S","M","T","W","T","F","S"),"")</f>
        <v/>
      </c>
      <c r="M4" s="11">
        <f>IF(MONTH(DATE('Start here'!$B$3,4,11))=4,CHOOSE(WEEKDAY(DATE('Start here'!$B$3,4,11)),"S","M","T","W","T","F","S"),"")</f>
        <v/>
      </c>
      <c r="N4" s="11">
        <f>IF(MONTH(DATE('Start here'!$B$3,4,12))=4,CHOOSE(WEEKDAY(DATE('Start here'!$B$3,4,12)),"S","M","T","W","T","F","S"),"")</f>
        <v/>
      </c>
      <c r="O4" s="11">
        <f>IF(MONTH(DATE('Start here'!$B$3,4,13))=4,CHOOSE(WEEKDAY(DATE('Start here'!$B$3,4,13)),"S","M","T","W","T","F","S"),"")</f>
        <v/>
      </c>
      <c r="P4" s="11">
        <f>IF(MONTH(DATE('Start here'!$B$3,4,14))=4,CHOOSE(WEEKDAY(DATE('Start here'!$B$3,4,14)),"S","M","T","W","T","F","S"),"")</f>
        <v/>
      </c>
      <c r="Q4" s="11">
        <f>IF(MONTH(DATE('Start here'!$B$3,4,15))=4,CHOOSE(WEEKDAY(DATE('Start here'!$B$3,4,15)),"S","M","T","W","T","F","S"),"")</f>
        <v/>
      </c>
      <c r="R4" s="11">
        <f>IF(MONTH(DATE('Start here'!$B$3,4,16))=4,CHOOSE(WEEKDAY(DATE('Start here'!$B$3,4,16)),"S","M","T","W","T","F","S"),"")</f>
        <v/>
      </c>
      <c r="S4" s="11">
        <f>IF(MONTH(DATE('Start here'!$B$3,4,17))=4,CHOOSE(WEEKDAY(DATE('Start here'!$B$3,4,17)),"S","M","T","W","T","F","S"),"")</f>
        <v/>
      </c>
      <c r="T4" s="11">
        <f>IF(MONTH(DATE('Start here'!$B$3,4,18))=4,CHOOSE(WEEKDAY(DATE('Start here'!$B$3,4,18)),"S","M","T","W","T","F","S"),"")</f>
        <v/>
      </c>
      <c r="U4" s="11">
        <f>IF(MONTH(DATE('Start here'!$B$3,4,19))=4,CHOOSE(WEEKDAY(DATE('Start here'!$B$3,4,19)),"S","M","T","W","T","F","S"),"")</f>
        <v/>
      </c>
      <c r="V4" s="11">
        <f>IF(MONTH(DATE('Start here'!$B$3,4,20))=4,CHOOSE(WEEKDAY(DATE('Start here'!$B$3,4,20)),"S","M","T","W","T","F","S"),"")</f>
        <v/>
      </c>
      <c r="W4" s="11">
        <f>IF(MONTH(DATE('Start here'!$B$3,4,21))=4,CHOOSE(WEEKDAY(DATE('Start here'!$B$3,4,21)),"S","M","T","W","T","F","S"),"")</f>
        <v/>
      </c>
      <c r="X4" s="11">
        <f>IF(MONTH(DATE('Start here'!$B$3,4,22))=4,CHOOSE(WEEKDAY(DATE('Start here'!$B$3,4,22)),"S","M","T","W","T","F","S"),"")</f>
        <v/>
      </c>
      <c r="Y4" s="11">
        <f>IF(MONTH(DATE('Start here'!$B$3,4,23))=4,CHOOSE(WEEKDAY(DATE('Start here'!$B$3,4,23)),"S","M","T","W","T","F","S"),"")</f>
        <v/>
      </c>
      <c r="Z4" s="11">
        <f>IF(MONTH(DATE('Start here'!$B$3,4,24))=4,CHOOSE(WEEKDAY(DATE('Start here'!$B$3,4,24)),"S","M","T","W","T","F","S"),"")</f>
        <v/>
      </c>
      <c r="AA4" s="11">
        <f>IF(MONTH(DATE('Start here'!$B$3,4,25))=4,CHOOSE(WEEKDAY(DATE('Start here'!$B$3,4,25)),"S","M","T","W","T","F","S"),"")</f>
        <v/>
      </c>
      <c r="AB4" s="11">
        <f>IF(MONTH(DATE('Start here'!$B$3,4,26))=4,CHOOSE(WEEKDAY(DATE('Start here'!$B$3,4,26)),"S","M","T","W","T","F","S"),"")</f>
        <v/>
      </c>
      <c r="AC4" s="11">
        <f>IF(MONTH(DATE('Start here'!$B$3,4,27))=4,CHOOSE(WEEKDAY(DATE('Start here'!$B$3,4,27)),"S","M","T","W","T","F","S"),"")</f>
        <v/>
      </c>
      <c r="AD4" s="11">
        <f>IF(MONTH(DATE('Start here'!$B$3,4,28))=4,CHOOSE(WEEKDAY(DATE('Start here'!$B$3,4,28)),"S","M","T","W","T","F","S"),"")</f>
        <v/>
      </c>
      <c r="AE4" s="11">
        <f>IF(MONTH(DATE('Start here'!$B$3,4,29))=4,CHOOSE(WEEKDAY(DATE('Start here'!$B$3,4,29)),"S","M","T","W","T","F","S"),"")</f>
        <v/>
      </c>
      <c r="AF4" s="11">
        <f>IF(MONTH(DATE('Start here'!$B$3,4,30))=4,CHOOSE(WEEKDAY(DATE('Start here'!$B$3,4,30)),"S","M","T","W","T","F","S"),"")</f>
        <v/>
      </c>
      <c r="AG4" s="11">
        <f>IF(MONTH(DATE('Start here'!$B$3,4,31))=4,CHOOSE(WEEKDAY(DATE('Start here'!$B$3,4,31)),"S","M","T","W","T","F","S"),"")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May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here'!$B$3,5,1))=5,1,"")</f>
        <v/>
      </c>
      <c r="D3" s="11">
        <f>IF(MONTH(DATE('Start here'!$B$3,5,2))=5,2,"")</f>
        <v/>
      </c>
      <c r="E3" s="11">
        <f>IF(MONTH(DATE('Start here'!$B$3,5,3))=5,3,"")</f>
        <v/>
      </c>
      <c r="F3" s="11">
        <f>IF(MONTH(DATE('Start here'!$B$3,5,4))=5,4,"")</f>
        <v/>
      </c>
      <c r="G3" s="11">
        <f>IF(MONTH(DATE('Start here'!$B$3,5,5))=5,5,"")</f>
        <v/>
      </c>
      <c r="H3" s="11">
        <f>IF(MONTH(DATE('Start here'!$B$3,5,6))=5,6,"")</f>
        <v/>
      </c>
      <c r="I3" s="11">
        <f>IF(MONTH(DATE('Start here'!$B$3,5,7))=5,7,"")</f>
        <v/>
      </c>
      <c r="J3" s="11">
        <f>IF(MONTH(DATE('Start here'!$B$3,5,8))=5,8,"")</f>
        <v/>
      </c>
      <c r="K3" s="11">
        <f>IF(MONTH(DATE('Start here'!$B$3,5,9))=5,9,"")</f>
        <v/>
      </c>
      <c r="L3" s="11">
        <f>IF(MONTH(DATE('Start here'!$B$3,5,10))=5,10,"")</f>
        <v/>
      </c>
      <c r="M3" s="11">
        <f>IF(MONTH(DATE('Start here'!$B$3,5,11))=5,11,"")</f>
        <v/>
      </c>
      <c r="N3" s="11">
        <f>IF(MONTH(DATE('Start here'!$B$3,5,12))=5,12,"")</f>
        <v/>
      </c>
      <c r="O3" s="11">
        <f>IF(MONTH(DATE('Start here'!$B$3,5,13))=5,13,"")</f>
        <v/>
      </c>
      <c r="P3" s="11">
        <f>IF(MONTH(DATE('Start here'!$B$3,5,14))=5,14,"")</f>
        <v/>
      </c>
      <c r="Q3" s="11">
        <f>IF(MONTH(DATE('Start here'!$B$3,5,15))=5,15,"")</f>
        <v/>
      </c>
      <c r="R3" s="11">
        <f>IF(MONTH(DATE('Start here'!$B$3,5,16))=5,16,"")</f>
        <v/>
      </c>
      <c r="S3" s="11">
        <f>IF(MONTH(DATE('Start here'!$B$3,5,17))=5,17,"")</f>
        <v/>
      </c>
      <c r="T3" s="11">
        <f>IF(MONTH(DATE('Start here'!$B$3,5,18))=5,18,"")</f>
        <v/>
      </c>
      <c r="U3" s="11">
        <f>IF(MONTH(DATE('Start here'!$B$3,5,19))=5,19,"")</f>
        <v/>
      </c>
      <c r="V3" s="11">
        <f>IF(MONTH(DATE('Start here'!$B$3,5,20))=5,20,"")</f>
        <v/>
      </c>
      <c r="W3" s="11">
        <f>IF(MONTH(DATE('Start here'!$B$3,5,21))=5,21,"")</f>
        <v/>
      </c>
      <c r="X3" s="11">
        <f>IF(MONTH(DATE('Start here'!$B$3,5,22))=5,22,"")</f>
        <v/>
      </c>
      <c r="Y3" s="11">
        <f>IF(MONTH(DATE('Start here'!$B$3,5,23))=5,23,"")</f>
        <v/>
      </c>
      <c r="Z3" s="11">
        <f>IF(MONTH(DATE('Start here'!$B$3,5,24))=5,24,"")</f>
        <v/>
      </c>
      <c r="AA3" s="11">
        <f>IF(MONTH(DATE('Start here'!$B$3,5,25))=5,25,"")</f>
        <v/>
      </c>
      <c r="AB3" s="11">
        <f>IF(MONTH(DATE('Start here'!$B$3,5,26))=5,26,"")</f>
        <v/>
      </c>
      <c r="AC3" s="11">
        <f>IF(MONTH(DATE('Start here'!$B$3,5,27))=5,27,"")</f>
        <v/>
      </c>
      <c r="AD3" s="11">
        <f>IF(MONTH(DATE('Start here'!$B$3,5,28))=5,28,"")</f>
        <v/>
      </c>
      <c r="AE3" s="11">
        <f>IF(MONTH(DATE('Start here'!$B$3,5,29))=5,29,"")</f>
        <v/>
      </c>
      <c r="AF3" s="11">
        <f>IF(MONTH(DATE('Start here'!$B$3,5,30))=5,30,"")</f>
        <v/>
      </c>
      <c r="AG3" s="11">
        <f>IF(MONTH(DATE('Start here'!$B$3,5,31))=5,31,"")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here'!$B$3,5,1))=5,CHOOSE(WEEKDAY(DATE('Start here'!$B$3,5,1)),"S","M","T","W","T","F","S"),"")</f>
        <v/>
      </c>
      <c r="D4" s="11">
        <f>IF(MONTH(DATE('Start here'!$B$3,5,2))=5,CHOOSE(WEEKDAY(DATE('Start here'!$B$3,5,2)),"S","M","T","W","T","F","S"),"")</f>
        <v/>
      </c>
      <c r="E4" s="11">
        <f>IF(MONTH(DATE('Start here'!$B$3,5,3))=5,CHOOSE(WEEKDAY(DATE('Start here'!$B$3,5,3)),"S","M","T","W","T","F","S"),"")</f>
        <v/>
      </c>
      <c r="F4" s="11">
        <f>IF(MONTH(DATE('Start here'!$B$3,5,4))=5,CHOOSE(WEEKDAY(DATE('Start here'!$B$3,5,4)),"S","M","T","W","T","F","S"),"")</f>
        <v/>
      </c>
      <c r="G4" s="11">
        <f>IF(MONTH(DATE('Start here'!$B$3,5,5))=5,CHOOSE(WEEKDAY(DATE('Start here'!$B$3,5,5)),"S","M","T","W","T","F","S"),"")</f>
        <v/>
      </c>
      <c r="H4" s="11">
        <f>IF(MONTH(DATE('Start here'!$B$3,5,6))=5,CHOOSE(WEEKDAY(DATE('Start here'!$B$3,5,6)),"S","M","T","W","T","F","S"),"")</f>
        <v/>
      </c>
      <c r="I4" s="11">
        <f>IF(MONTH(DATE('Start here'!$B$3,5,7))=5,CHOOSE(WEEKDAY(DATE('Start here'!$B$3,5,7)),"S","M","T","W","T","F","S"),"")</f>
        <v/>
      </c>
      <c r="J4" s="11">
        <f>IF(MONTH(DATE('Start here'!$B$3,5,8))=5,CHOOSE(WEEKDAY(DATE('Start here'!$B$3,5,8)),"S","M","T","W","T","F","S"),"")</f>
        <v/>
      </c>
      <c r="K4" s="11">
        <f>IF(MONTH(DATE('Start here'!$B$3,5,9))=5,CHOOSE(WEEKDAY(DATE('Start here'!$B$3,5,9)),"S","M","T","W","T","F","S"),"")</f>
        <v/>
      </c>
      <c r="L4" s="11">
        <f>IF(MONTH(DATE('Start here'!$B$3,5,10))=5,CHOOSE(WEEKDAY(DATE('Start here'!$B$3,5,10)),"S","M","T","W","T","F","S"),"")</f>
        <v/>
      </c>
      <c r="M4" s="11">
        <f>IF(MONTH(DATE('Start here'!$B$3,5,11))=5,CHOOSE(WEEKDAY(DATE('Start here'!$B$3,5,11)),"S","M","T","W","T","F","S"),"")</f>
        <v/>
      </c>
      <c r="N4" s="11">
        <f>IF(MONTH(DATE('Start here'!$B$3,5,12))=5,CHOOSE(WEEKDAY(DATE('Start here'!$B$3,5,12)),"S","M","T","W","T","F","S"),"")</f>
        <v/>
      </c>
      <c r="O4" s="11">
        <f>IF(MONTH(DATE('Start here'!$B$3,5,13))=5,CHOOSE(WEEKDAY(DATE('Start here'!$B$3,5,13)),"S","M","T","W","T","F","S"),"")</f>
        <v/>
      </c>
      <c r="P4" s="11">
        <f>IF(MONTH(DATE('Start here'!$B$3,5,14))=5,CHOOSE(WEEKDAY(DATE('Start here'!$B$3,5,14)),"S","M","T","W","T","F","S"),"")</f>
        <v/>
      </c>
      <c r="Q4" s="11">
        <f>IF(MONTH(DATE('Start here'!$B$3,5,15))=5,CHOOSE(WEEKDAY(DATE('Start here'!$B$3,5,15)),"S","M","T","W","T","F","S"),"")</f>
        <v/>
      </c>
      <c r="R4" s="11">
        <f>IF(MONTH(DATE('Start here'!$B$3,5,16))=5,CHOOSE(WEEKDAY(DATE('Start here'!$B$3,5,16)),"S","M","T","W","T","F","S"),"")</f>
        <v/>
      </c>
      <c r="S4" s="11">
        <f>IF(MONTH(DATE('Start here'!$B$3,5,17))=5,CHOOSE(WEEKDAY(DATE('Start here'!$B$3,5,17)),"S","M","T","W","T","F","S"),"")</f>
        <v/>
      </c>
      <c r="T4" s="11">
        <f>IF(MONTH(DATE('Start here'!$B$3,5,18))=5,CHOOSE(WEEKDAY(DATE('Start here'!$B$3,5,18)),"S","M","T","W","T","F","S"),"")</f>
        <v/>
      </c>
      <c r="U4" s="11">
        <f>IF(MONTH(DATE('Start here'!$B$3,5,19))=5,CHOOSE(WEEKDAY(DATE('Start here'!$B$3,5,19)),"S","M","T","W","T","F","S"),"")</f>
        <v/>
      </c>
      <c r="V4" s="11">
        <f>IF(MONTH(DATE('Start here'!$B$3,5,20))=5,CHOOSE(WEEKDAY(DATE('Start here'!$B$3,5,20)),"S","M","T","W","T","F","S"),"")</f>
        <v/>
      </c>
      <c r="W4" s="11">
        <f>IF(MONTH(DATE('Start here'!$B$3,5,21))=5,CHOOSE(WEEKDAY(DATE('Start here'!$B$3,5,21)),"S","M","T","W","T","F","S"),"")</f>
        <v/>
      </c>
      <c r="X4" s="11">
        <f>IF(MONTH(DATE('Start here'!$B$3,5,22))=5,CHOOSE(WEEKDAY(DATE('Start here'!$B$3,5,22)),"S","M","T","W","T","F","S"),"")</f>
        <v/>
      </c>
      <c r="Y4" s="11">
        <f>IF(MONTH(DATE('Start here'!$B$3,5,23))=5,CHOOSE(WEEKDAY(DATE('Start here'!$B$3,5,23)),"S","M","T","W","T","F","S"),"")</f>
        <v/>
      </c>
      <c r="Z4" s="11">
        <f>IF(MONTH(DATE('Start here'!$B$3,5,24))=5,CHOOSE(WEEKDAY(DATE('Start here'!$B$3,5,24)),"S","M","T","W","T","F","S"),"")</f>
        <v/>
      </c>
      <c r="AA4" s="11">
        <f>IF(MONTH(DATE('Start here'!$B$3,5,25))=5,CHOOSE(WEEKDAY(DATE('Start here'!$B$3,5,25)),"S","M","T","W","T","F","S"),"")</f>
        <v/>
      </c>
      <c r="AB4" s="11">
        <f>IF(MONTH(DATE('Start here'!$B$3,5,26))=5,CHOOSE(WEEKDAY(DATE('Start here'!$B$3,5,26)),"S","M","T","W","T","F","S"),"")</f>
        <v/>
      </c>
      <c r="AC4" s="11">
        <f>IF(MONTH(DATE('Start here'!$B$3,5,27))=5,CHOOSE(WEEKDAY(DATE('Start here'!$B$3,5,27)),"S","M","T","W","T","F","S"),"")</f>
        <v/>
      </c>
      <c r="AD4" s="11">
        <f>IF(MONTH(DATE('Start here'!$B$3,5,28))=5,CHOOSE(WEEKDAY(DATE('Start here'!$B$3,5,28)),"S","M","T","W","T","F","S"),"")</f>
        <v/>
      </c>
      <c r="AE4" s="11">
        <f>IF(MONTH(DATE('Start here'!$B$3,5,29))=5,CHOOSE(WEEKDAY(DATE('Start here'!$B$3,5,29)),"S","M","T","W","T","F","S"),"")</f>
        <v/>
      </c>
      <c r="AF4" s="11">
        <f>IF(MONTH(DATE('Start here'!$B$3,5,30))=5,CHOOSE(WEEKDAY(DATE('Start here'!$B$3,5,30)),"S","M","T","W","T","F","S"),"")</f>
        <v/>
      </c>
      <c r="AG4" s="11">
        <f>IF(MONTH(DATE('Start here'!$B$3,5,31))=5,CHOOSE(WEEKDAY(DATE('Start here'!$B$3,5,31)),"S","M","T","W","T","F","S"),"")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June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here'!$B$3,6,1))=6,1,"")</f>
        <v/>
      </c>
      <c r="D3" s="11">
        <f>IF(MONTH(DATE('Start here'!$B$3,6,2))=6,2,"")</f>
        <v/>
      </c>
      <c r="E3" s="11">
        <f>IF(MONTH(DATE('Start here'!$B$3,6,3))=6,3,"")</f>
        <v/>
      </c>
      <c r="F3" s="11">
        <f>IF(MONTH(DATE('Start here'!$B$3,6,4))=6,4,"")</f>
        <v/>
      </c>
      <c r="G3" s="11">
        <f>IF(MONTH(DATE('Start here'!$B$3,6,5))=6,5,"")</f>
        <v/>
      </c>
      <c r="H3" s="11">
        <f>IF(MONTH(DATE('Start here'!$B$3,6,6))=6,6,"")</f>
        <v/>
      </c>
      <c r="I3" s="11">
        <f>IF(MONTH(DATE('Start here'!$B$3,6,7))=6,7,"")</f>
        <v/>
      </c>
      <c r="J3" s="11">
        <f>IF(MONTH(DATE('Start here'!$B$3,6,8))=6,8,"")</f>
        <v/>
      </c>
      <c r="K3" s="11">
        <f>IF(MONTH(DATE('Start here'!$B$3,6,9))=6,9,"")</f>
        <v/>
      </c>
      <c r="L3" s="11">
        <f>IF(MONTH(DATE('Start here'!$B$3,6,10))=6,10,"")</f>
        <v/>
      </c>
      <c r="M3" s="11">
        <f>IF(MONTH(DATE('Start here'!$B$3,6,11))=6,11,"")</f>
        <v/>
      </c>
      <c r="N3" s="11">
        <f>IF(MONTH(DATE('Start here'!$B$3,6,12))=6,12,"")</f>
        <v/>
      </c>
      <c r="O3" s="11">
        <f>IF(MONTH(DATE('Start here'!$B$3,6,13))=6,13,"")</f>
        <v/>
      </c>
      <c r="P3" s="11">
        <f>IF(MONTH(DATE('Start here'!$B$3,6,14))=6,14,"")</f>
        <v/>
      </c>
      <c r="Q3" s="11">
        <f>IF(MONTH(DATE('Start here'!$B$3,6,15))=6,15,"")</f>
        <v/>
      </c>
      <c r="R3" s="11">
        <f>IF(MONTH(DATE('Start here'!$B$3,6,16))=6,16,"")</f>
        <v/>
      </c>
      <c r="S3" s="11">
        <f>IF(MONTH(DATE('Start here'!$B$3,6,17))=6,17,"")</f>
        <v/>
      </c>
      <c r="T3" s="11">
        <f>IF(MONTH(DATE('Start here'!$B$3,6,18))=6,18,"")</f>
        <v/>
      </c>
      <c r="U3" s="11">
        <f>IF(MONTH(DATE('Start here'!$B$3,6,19))=6,19,"")</f>
        <v/>
      </c>
      <c r="V3" s="11">
        <f>IF(MONTH(DATE('Start here'!$B$3,6,20))=6,20,"")</f>
        <v/>
      </c>
      <c r="W3" s="11">
        <f>IF(MONTH(DATE('Start here'!$B$3,6,21))=6,21,"")</f>
        <v/>
      </c>
      <c r="X3" s="11">
        <f>IF(MONTH(DATE('Start here'!$B$3,6,22))=6,22,"")</f>
        <v/>
      </c>
      <c r="Y3" s="11">
        <f>IF(MONTH(DATE('Start here'!$B$3,6,23))=6,23,"")</f>
        <v/>
      </c>
      <c r="Z3" s="11">
        <f>IF(MONTH(DATE('Start here'!$B$3,6,24))=6,24,"")</f>
        <v/>
      </c>
      <c r="AA3" s="11">
        <f>IF(MONTH(DATE('Start here'!$B$3,6,25))=6,25,"")</f>
        <v/>
      </c>
      <c r="AB3" s="11">
        <f>IF(MONTH(DATE('Start here'!$B$3,6,26))=6,26,"")</f>
        <v/>
      </c>
      <c r="AC3" s="11">
        <f>IF(MONTH(DATE('Start here'!$B$3,6,27))=6,27,"")</f>
        <v/>
      </c>
      <c r="AD3" s="11">
        <f>IF(MONTH(DATE('Start here'!$B$3,6,28))=6,28,"")</f>
        <v/>
      </c>
      <c r="AE3" s="11">
        <f>IF(MONTH(DATE('Start here'!$B$3,6,29))=6,29,"")</f>
        <v/>
      </c>
      <c r="AF3" s="11">
        <f>IF(MONTH(DATE('Start here'!$B$3,6,30))=6,30,"")</f>
        <v/>
      </c>
      <c r="AG3" s="11">
        <f>IF(MONTH(DATE('Start here'!$B$3,6,31))=6,31,"")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here'!$B$3,6,1))=6,CHOOSE(WEEKDAY(DATE('Start here'!$B$3,6,1)),"S","M","T","W","T","F","S"),"")</f>
        <v/>
      </c>
      <c r="D4" s="11">
        <f>IF(MONTH(DATE('Start here'!$B$3,6,2))=6,CHOOSE(WEEKDAY(DATE('Start here'!$B$3,6,2)),"S","M","T","W","T","F","S"),"")</f>
        <v/>
      </c>
      <c r="E4" s="11">
        <f>IF(MONTH(DATE('Start here'!$B$3,6,3))=6,CHOOSE(WEEKDAY(DATE('Start here'!$B$3,6,3)),"S","M","T","W","T","F","S"),"")</f>
        <v/>
      </c>
      <c r="F4" s="11">
        <f>IF(MONTH(DATE('Start here'!$B$3,6,4))=6,CHOOSE(WEEKDAY(DATE('Start here'!$B$3,6,4)),"S","M","T","W","T","F","S"),"")</f>
        <v/>
      </c>
      <c r="G4" s="11">
        <f>IF(MONTH(DATE('Start here'!$B$3,6,5))=6,CHOOSE(WEEKDAY(DATE('Start here'!$B$3,6,5)),"S","M","T","W","T","F","S"),"")</f>
        <v/>
      </c>
      <c r="H4" s="11">
        <f>IF(MONTH(DATE('Start here'!$B$3,6,6))=6,CHOOSE(WEEKDAY(DATE('Start here'!$B$3,6,6)),"S","M","T","W","T","F","S"),"")</f>
        <v/>
      </c>
      <c r="I4" s="11">
        <f>IF(MONTH(DATE('Start here'!$B$3,6,7))=6,CHOOSE(WEEKDAY(DATE('Start here'!$B$3,6,7)),"S","M","T","W","T","F","S"),"")</f>
        <v/>
      </c>
      <c r="J4" s="11">
        <f>IF(MONTH(DATE('Start here'!$B$3,6,8))=6,CHOOSE(WEEKDAY(DATE('Start here'!$B$3,6,8)),"S","M","T","W","T","F","S"),"")</f>
        <v/>
      </c>
      <c r="K4" s="11">
        <f>IF(MONTH(DATE('Start here'!$B$3,6,9))=6,CHOOSE(WEEKDAY(DATE('Start here'!$B$3,6,9)),"S","M","T","W","T","F","S"),"")</f>
        <v/>
      </c>
      <c r="L4" s="11">
        <f>IF(MONTH(DATE('Start here'!$B$3,6,10))=6,CHOOSE(WEEKDAY(DATE('Start here'!$B$3,6,10)),"S","M","T","W","T","F","S"),"")</f>
        <v/>
      </c>
      <c r="M4" s="11">
        <f>IF(MONTH(DATE('Start here'!$B$3,6,11))=6,CHOOSE(WEEKDAY(DATE('Start here'!$B$3,6,11)),"S","M","T","W","T","F","S"),"")</f>
        <v/>
      </c>
      <c r="N4" s="11">
        <f>IF(MONTH(DATE('Start here'!$B$3,6,12))=6,CHOOSE(WEEKDAY(DATE('Start here'!$B$3,6,12)),"S","M","T","W","T","F","S"),"")</f>
        <v/>
      </c>
      <c r="O4" s="11">
        <f>IF(MONTH(DATE('Start here'!$B$3,6,13))=6,CHOOSE(WEEKDAY(DATE('Start here'!$B$3,6,13)),"S","M","T","W","T","F","S"),"")</f>
        <v/>
      </c>
      <c r="P4" s="11">
        <f>IF(MONTH(DATE('Start here'!$B$3,6,14))=6,CHOOSE(WEEKDAY(DATE('Start here'!$B$3,6,14)),"S","M","T","W","T","F","S"),"")</f>
        <v/>
      </c>
      <c r="Q4" s="11">
        <f>IF(MONTH(DATE('Start here'!$B$3,6,15))=6,CHOOSE(WEEKDAY(DATE('Start here'!$B$3,6,15)),"S","M","T","W","T","F","S"),"")</f>
        <v/>
      </c>
      <c r="R4" s="11">
        <f>IF(MONTH(DATE('Start here'!$B$3,6,16))=6,CHOOSE(WEEKDAY(DATE('Start here'!$B$3,6,16)),"S","M","T","W","T","F","S"),"")</f>
        <v/>
      </c>
      <c r="S4" s="11">
        <f>IF(MONTH(DATE('Start here'!$B$3,6,17))=6,CHOOSE(WEEKDAY(DATE('Start here'!$B$3,6,17)),"S","M","T","W","T","F","S"),"")</f>
        <v/>
      </c>
      <c r="T4" s="11">
        <f>IF(MONTH(DATE('Start here'!$B$3,6,18))=6,CHOOSE(WEEKDAY(DATE('Start here'!$B$3,6,18)),"S","M","T","W","T","F","S"),"")</f>
        <v/>
      </c>
      <c r="U4" s="11">
        <f>IF(MONTH(DATE('Start here'!$B$3,6,19))=6,CHOOSE(WEEKDAY(DATE('Start here'!$B$3,6,19)),"S","M","T","W","T","F","S"),"")</f>
        <v/>
      </c>
      <c r="V4" s="11">
        <f>IF(MONTH(DATE('Start here'!$B$3,6,20))=6,CHOOSE(WEEKDAY(DATE('Start here'!$B$3,6,20)),"S","M","T","W","T","F","S"),"")</f>
        <v/>
      </c>
      <c r="W4" s="11">
        <f>IF(MONTH(DATE('Start here'!$B$3,6,21))=6,CHOOSE(WEEKDAY(DATE('Start here'!$B$3,6,21)),"S","M","T","W","T","F","S"),"")</f>
        <v/>
      </c>
      <c r="X4" s="11">
        <f>IF(MONTH(DATE('Start here'!$B$3,6,22))=6,CHOOSE(WEEKDAY(DATE('Start here'!$B$3,6,22)),"S","M","T","W","T","F","S"),"")</f>
        <v/>
      </c>
      <c r="Y4" s="11">
        <f>IF(MONTH(DATE('Start here'!$B$3,6,23))=6,CHOOSE(WEEKDAY(DATE('Start here'!$B$3,6,23)),"S","M","T","W","T","F","S"),"")</f>
        <v/>
      </c>
      <c r="Z4" s="11">
        <f>IF(MONTH(DATE('Start here'!$B$3,6,24))=6,CHOOSE(WEEKDAY(DATE('Start here'!$B$3,6,24)),"S","M","T","W","T","F","S"),"")</f>
        <v/>
      </c>
      <c r="AA4" s="11">
        <f>IF(MONTH(DATE('Start here'!$B$3,6,25))=6,CHOOSE(WEEKDAY(DATE('Start here'!$B$3,6,25)),"S","M","T","W","T","F","S"),"")</f>
        <v/>
      </c>
      <c r="AB4" s="11">
        <f>IF(MONTH(DATE('Start here'!$B$3,6,26))=6,CHOOSE(WEEKDAY(DATE('Start here'!$B$3,6,26)),"S","M","T","W","T","F","S"),"")</f>
        <v/>
      </c>
      <c r="AC4" s="11">
        <f>IF(MONTH(DATE('Start here'!$B$3,6,27))=6,CHOOSE(WEEKDAY(DATE('Start here'!$B$3,6,27)),"S","M","T","W","T","F","S"),"")</f>
        <v/>
      </c>
      <c r="AD4" s="11">
        <f>IF(MONTH(DATE('Start here'!$B$3,6,28))=6,CHOOSE(WEEKDAY(DATE('Start here'!$B$3,6,28)),"S","M","T","W","T","F","S"),"")</f>
        <v/>
      </c>
      <c r="AE4" s="11">
        <f>IF(MONTH(DATE('Start here'!$B$3,6,29))=6,CHOOSE(WEEKDAY(DATE('Start here'!$B$3,6,29)),"S","M","T","W","T","F","S"),"")</f>
        <v/>
      </c>
      <c r="AF4" s="11">
        <f>IF(MONTH(DATE('Start here'!$B$3,6,30))=6,CHOOSE(WEEKDAY(DATE('Start here'!$B$3,6,30)),"S","M","T","W","T","F","S"),"")</f>
        <v/>
      </c>
      <c r="AG4" s="11">
        <f>IF(MONTH(DATE('Start here'!$B$3,6,31))=6,CHOOSE(WEEKDAY(DATE('Start here'!$B$3,6,31)),"S","M","T","W","T","F","S"),"")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July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here'!$B$3,7,1))=7,1,"")</f>
        <v/>
      </c>
      <c r="D3" s="11">
        <f>IF(MONTH(DATE('Start here'!$B$3,7,2))=7,2,"")</f>
        <v/>
      </c>
      <c r="E3" s="11">
        <f>IF(MONTH(DATE('Start here'!$B$3,7,3))=7,3,"")</f>
        <v/>
      </c>
      <c r="F3" s="11">
        <f>IF(MONTH(DATE('Start here'!$B$3,7,4))=7,4,"")</f>
        <v/>
      </c>
      <c r="G3" s="11">
        <f>IF(MONTH(DATE('Start here'!$B$3,7,5))=7,5,"")</f>
        <v/>
      </c>
      <c r="H3" s="11">
        <f>IF(MONTH(DATE('Start here'!$B$3,7,6))=7,6,"")</f>
        <v/>
      </c>
      <c r="I3" s="11">
        <f>IF(MONTH(DATE('Start here'!$B$3,7,7))=7,7,"")</f>
        <v/>
      </c>
      <c r="J3" s="11">
        <f>IF(MONTH(DATE('Start here'!$B$3,7,8))=7,8,"")</f>
        <v/>
      </c>
      <c r="K3" s="11">
        <f>IF(MONTH(DATE('Start here'!$B$3,7,9))=7,9,"")</f>
        <v/>
      </c>
      <c r="L3" s="11">
        <f>IF(MONTH(DATE('Start here'!$B$3,7,10))=7,10,"")</f>
        <v/>
      </c>
      <c r="M3" s="11">
        <f>IF(MONTH(DATE('Start here'!$B$3,7,11))=7,11,"")</f>
        <v/>
      </c>
      <c r="N3" s="11">
        <f>IF(MONTH(DATE('Start here'!$B$3,7,12))=7,12,"")</f>
        <v/>
      </c>
      <c r="O3" s="11">
        <f>IF(MONTH(DATE('Start here'!$B$3,7,13))=7,13,"")</f>
        <v/>
      </c>
      <c r="P3" s="11">
        <f>IF(MONTH(DATE('Start here'!$B$3,7,14))=7,14,"")</f>
        <v/>
      </c>
      <c r="Q3" s="11">
        <f>IF(MONTH(DATE('Start here'!$B$3,7,15))=7,15,"")</f>
        <v/>
      </c>
      <c r="R3" s="11">
        <f>IF(MONTH(DATE('Start here'!$B$3,7,16))=7,16,"")</f>
        <v/>
      </c>
      <c r="S3" s="11">
        <f>IF(MONTH(DATE('Start here'!$B$3,7,17))=7,17,"")</f>
        <v/>
      </c>
      <c r="T3" s="11">
        <f>IF(MONTH(DATE('Start here'!$B$3,7,18))=7,18,"")</f>
        <v/>
      </c>
      <c r="U3" s="11">
        <f>IF(MONTH(DATE('Start here'!$B$3,7,19))=7,19,"")</f>
        <v/>
      </c>
      <c r="V3" s="11">
        <f>IF(MONTH(DATE('Start here'!$B$3,7,20))=7,20,"")</f>
        <v/>
      </c>
      <c r="W3" s="11">
        <f>IF(MONTH(DATE('Start here'!$B$3,7,21))=7,21,"")</f>
        <v/>
      </c>
      <c r="X3" s="11">
        <f>IF(MONTH(DATE('Start here'!$B$3,7,22))=7,22,"")</f>
        <v/>
      </c>
      <c r="Y3" s="11">
        <f>IF(MONTH(DATE('Start here'!$B$3,7,23))=7,23,"")</f>
        <v/>
      </c>
      <c r="Z3" s="11">
        <f>IF(MONTH(DATE('Start here'!$B$3,7,24))=7,24,"")</f>
        <v/>
      </c>
      <c r="AA3" s="11">
        <f>IF(MONTH(DATE('Start here'!$B$3,7,25))=7,25,"")</f>
        <v/>
      </c>
      <c r="AB3" s="11">
        <f>IF(MONTH(DATE('Start here'!$B$3,7,26))=7,26,"")</f>
        <v/>
      </c>
      <c r="AC3" s="11">
        <f>IF(MONTH(DATE('Start here'!$B$3,7,27))=7,27,"")</f>
        <v/>
      </c>
      <c r="AD3" s="11">
        <f>IF(MONTH(DATE('Start here'!$B$3,7,28))=7,28,"")</f>
        <v/>
      </c>
      <c r="AE3" s="11">
        <f>IF(MONTH(DATE('Start here'!$B$3,7,29))=7,29,"")</f>
        <v/>
      </c>
      <c r="AF3" s="11">
        <f>IF(MONTH(DATE('Start here'!$B$3,7,30))=7,30,"")</f>
        <v/>
      </c>
      <c r="AG3" s="11">
        <f>IF(MONTH(DATE('Start here'!$B$3,7,31))=7,31,"")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here'!$B$3,7,1))=7,CHOOSE(WEEKDAY(DATE('Start here'!$B$3,7,1)),"S","M","T","W","T","F","S"),"")</f>
        <v/>
      </c>
      <c r="D4" s="11">
        <f>IF(MONTH(DATE('Start here'!$B$3,7,2))=7,CHOOSE(WEEKDAY(DATE('Start here'!$B$3,7,2)),"S","M","T","W","T","F","S"),"")</f>
        <v/>
      </c>
      <c r="E4" s="11">
        <f>IF(MONTH(DATE('Start here'!$B$3,7,3))=7,CHOOSE(WEEKDAY(DATE('Start here'!$B$3,7,3)),"S","M","T","W","T","F","S"),"")</f>
        <v/>
      </c>
      <c r="F4" s="11">
        <f>IF(MONTH(DATE('Start here'!$B$3,7,4))=7,CHOOSE(WEEKDAY(DATE('Start here'!$B$3,7,4)),"S","M","T","W","T","F","S"),"")</f>
        <v/>
      </c>
      <c r="G4" s="11">
        <f>IF(MONTH(DATE('Start here'!$B$3,7,5))=7,CHOOSE(WEEKDAY(DATE('Start here'!$B$3,7,5)),"S","M","T","W","T","F","S"),"")</f>
        <v/>
      </c>
      <c r="H4" s="11">
        <f>IF(MONTH(DATE('Start here'!$B$3,7,6))=7,CHOOSE(WEEKDAY(DATE('Start here'!$B$3,7,6)),"S","M","T","W","T","F","S"),"")</f>
        <v/>
      </c>
      <c r="I4" s="11">
        <f>IF(MONTH(DATE('Start here'!$B$3,7,7))=7,CHOOSE(WEEKDAY(DATE('Start here'!$B$3,7,7)),"S","M","T","W","T","F","S"),"")</f>
        <v/>
      </c>
      <c r="J4" s="11">
        <f>IF(MONTH(DATE('Start here'!$B$3,7,8))=7,CHOOSE(WEEKDAY(DATE('Start here'!$B$3,7,8)),"S","M","T","W","T","F","S"),"")</f>
        <v/>
      </c>
      <c r="K4" s="11">
        <f>IF(MONTH(DATE('Start here'!$B$3,7,9))=7,CHOOSE(WEEKDAY(DATE('Start here'!$B$3,7,9)),"S","M","T","W","T","F","S"),"")</f>
        <v/>
      </c>
      <c r="L4" s="11">
        <f>IF(MONTH(DATE('Start here'!$B$3,7,10))=7,CHOOSE(WEEKDAY(DATE('Start here'!$B$3,7,10)),"S","M","T","W","T","F","S"),"")</f>
        <v/>
      </c>
      <c r="M4" s="11">
        <f>IF(MONTH(DATE('Start here'!$B$3,7,11))=7,CHOOSE(WEEKDAY(DATE('Start here'!$B$3,7,11)),"S","M","T","W","T","F","S"),"")</f>
        <v/>
      </c>
      <c r="N4" s="11">
        <f>IF(MONTH(DATE('Start here'!$B$3,7,12))=7,CHOOSE(WEEKDAY(DATE('Start here'!$B$3,7,12)),"S","M","T","W","T","F","S"),"")</f>
        <v/>
      </c>
      <c r="O4" s="11">
        <f>IF(MONTH(DATE('Start here'!$B$3,7,13))=7,CHOOSE(WEEKDAY(DATE('Start here'!$B$3,7,13)),"S","M","T","W","T","F","S"),"")</f>
        <v/>
      </c>
      <c r="P4" s="11">
        <f>IF(MONTH(DATE('Start here'!$B$3,7,14))=7,CHOOSE(WEEKDAY(DATE('Start here'!$B$3,7,14)),"S","M","T","W","T","F","S"),"")</f>
        <v/>
      </c>
      <c r="Q4" s="11">
        <f>IF(MONTH(DATE('Start here'!$B$3,7,15))=7,CHOOSE(WEEKDAY(DATE('Start here'!$B$3,7,15)),"S","M","T","W","T","F","S"),"")</f>
        <v/>
      </c>
      <c r="R4" s="11">
        <f>IF(MONTH(DATE('Start here'!$B$3,7,16))=7,CHOOSE(WEEKDAY(DATE('Start here'!$B$3,7,16)),"S","M","T","W","T","F","S"),"")</f>
        <v/>
      </c>
      <c r="S4" s="11">
        <f>IF(MONTH(DATE('Start here'!$B$3,7,17))=7,CHOOSE(WEEKDAY(DATE('Start here'!$B$3,7,17)),"S","M","T","W","T","F","S"),"")</f>
        <v/>
      </c>
      <c r="T4" s="11">
        <f>IF(MONTH(DATE('Start here'!$B$3,7,18))=7,CHOOSE(WEEKDAY(DATE('Start here'!$B$3,7,18)),"S","M","T","W","T","F","S"),"")</f>
        <v/>
      </c>
      <c r="U4" s="11">
        <f>IF(MONTH(DATE('Start here'!$B$3,7,19))=7,CHOOSE(WEEKDAY(DATE('Start here'!$B$3,7,19)),"S","M","T","W","T","F","S"),"")</f>
        <v/>
      </c>
      <c r="V4" s="11">
        <f>IF(MONTH(DATE('Start here'!$B$3,7,20))=7,CHOOSE(WEEKDAY(DATE('Start here'!$B$3,7,20)),"S","M","T","W","T","F","S"),"")</f>
        <v/>
      </c>
      <c r="W4" s="11">
        <f>IF(MONTH(DATE('Start here'!$B$3,7,21))=7,CHOOSE(WEEKDAY(DATE('Start here'!$B$3,7,21)),"S","M","T","W","T","F","S"),"")</f>
        <v/>
      </c>
      <c r="X4" s="11">
        <f>IF(MONTH(DATE('Start here'!$B$3,7,22))=7,CHOOSE(WEEKDAY(DATE('Start here'!$B$3,7,22)),"S","M","T","W","T","F","S"),"")</f>
        <v/>
      </c>
      <c r="Y4" s="11">
        <f>IF(MONTH(DATE('Start here'!$B$3,7,23))=7,CHOOSE(WEEKDAY(DATE('Start here'!$B$3,7,23)),"S","M","T","W","T","F","S"),"")</f>
        <v/>
      </c>
      <c r="Z4" s="11">
        <f>IF(MONTH(DATE('Start here'!$B$3,7,24))=7,CHOOSE(WEEKDAY(DATE('Start here'!$B$3,7,24)),"S","M","T","W","T","F","S"),"")</f>
        <v/>
      </c>
      <c r="AA4" s="11">
        <f>IF(MONTH(DATE('Start here'!$B$3,7,25))=7,CHOOSE(WEEKDAY(DATE('Start here'!$B$3,7,25)),"S","M","T","W","T","F","S"),"")</f>
        <v/>
      </c>
      <c r="AB4" s="11">
        <f>IF(MONTH(DATE('Start here'!$B$3,7,26))=7,CHOOSE(WEEKDAY(DATE('Start here'!$B$3,7,26)),"S","M","T","W","T","F","S"),"")</f>
        <v/>
      </c>
      <c r="AC4" s="11">
        <f>IF(MONTH(DATE('Start here'!$B$3,7,27))=7,CHOOSE(WEEKDAY(DATE('Start here'!$B$3,7,27)),"S","M","T","W","T","F","S"),"")</f>
        <v/>
      </c>
      <c r="AD4" s="11">
        <f>IF(MONTH(DATE('Start here'!$B$3,7,28))=7,CHOOSE(WEEKDAY(DATE('Start here'!$B$3,7,28)),"S","M","T","W","T","F","S"),"")</f>
        <v/>
      </c>
      <c r="AE4" s="11">
        <f>IF(MONTH(DATE('Start here'!$B$3,7,29))=7,CHOOSE(WEEKDAY(DATE('Start here'!$B$3,7,29)),"S","M","T","W","T","F","S"),"")</f>
        <v/>
      </c>
      <c r="AF4" s="11">
        <f>IF(MONTH(DATE('Start here'!$B$3,7,30))=7,CHOOSE(WEEKDAY(DATE('Start here'!$B$3,7,30)),"S","M","T","W","T","F","S"),"")</f>
        <v/>
      </c>
      <c r="AG4" s="11">
        <f>IF(MONTH(DATE('Start here'!$B$3,7,31))=7,CHOOSE(WEEKDAY(DATE('Start here'!$B$3,7,31)),"S","M","T","W","T","F","S"),"")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August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here'!$B$3,8,1))=8,1,"")</f>
        <v/>
      </c>
      <c r="D3" s="11">
        <f>IF(MONTH(DATE('Start here'!$B$3,8,2))=8,2,"")</f>
        <v/>
      </c>
      <c r="E3" s="11">
        <f>IF(MONTH(DATE('Start here'!$B$3,8,3))=8,3,"")</f>
        <v/>
      </c>
      <c r="F3" s="11">
        <f>IF(MONTH(DATE('Start here'!$B$3,8,4))=8,4,"")</f>
        <v/>
      </c>
      <c r="G3" s="11">
        <f>IF(MONTH(DATE('Start here'!$B$3,8,5))=8,5,"")</f>
        <v/>
      </c>
      <c r="H3" s="11">
        <f>IF(MONTH(DATE('Start here'!$B$3,8,6))=8,6,"")</f>
        <v/>
      </c>
      <c r="I3" s="11">
        <f>IF(MONTH(DATE('Start here'!$B$3,8,7))=8,7,"")</f>
        <v/>
      </c>
      <c r="J3" s="11">
        <f>IF(MONTH(DATE('Start here'!$B$3,8,8))=8,8,"")</f>
        <v/>
      </c>
      <c r="K3" s="11">
        <f>IF(MONTH(DATE('Start here'!$B$3,8,9))=8,9,"")</f>
        <v/>
      </c>
      <c r="L3" s="11">
        <f>IF(MONTH(DATE('Start here'!$B$3,8,10))=8,10,"")</f>
        <v/>
      </c>
      <c r="M3" s="11">
        <f>IF(MONTH(DATE('Start here'!$B$3,8,11))=8,11,"")</f>
        <v/>
      </c>
      <c r="N3" s="11">
        <f>IF(MONTH(DATE('Start here'!$B$3,8,12))=8,12,"")</f>
        <v/>
      </c>
      <c r="O3" s="11">
        <f>IF(MONTH(DATE('Start here'!$B$3,8,13))=8,13,"")</f>
        <v/>
      </c>
      <c r="P3" s="11">
        <f>IF(MONTH(DATE('Start here'!$B$3,8,14))=8,14,"")</f>
        <v/>
      </c>
      <c r="Q3" s="11">
        <f>IF(MONTH(DATE('Start here'!$B$3,8,15))=8,15,"")</f>
        <v/>
      </c>
      <c r="R3" s="11">
        <f>IF(MONTH(DATE('Start here'!$B$3,8,16))=8,16,"")</f>
        <v/>
      </c>
      <c r="S3" s="11">
        <f>IF(MONTH(DATE('Start here'!$B$3,8,17))=8,17,"")</f>
        <v/>
      </c>
      <c r="T3" s="11">
        <f>IF(MONTH(DATE('Start here'!$B$3,8,18))=8,18,"")</f>
        <v/>
      </c>
      <c r="U3" s="11">
        <f>IF(MONTH(DATE('Start here'!$B$3,8,19))=8,19,"")</f>
        <v/>
      </c>
      <c r="V3" s="11">
        <f>IF(MONTH(DATE('Start here'!$B$3,8,20))=8,20,"")</f>
        <v/>
      </c>
      <c r="W3" s="11">
        <f>IF(MONTH(DATE('Start here'!$B$3,8,21))=8,21,"")</f>
        <v/>
      </c>
      <c r="X3" s="11">
        <f>IF(MONTH(DATE('Start here'!$B$3,8,22))=8,22,"")</f>
        <v/>
      </c>
      <c r="Y3" s="11">
        <f>IF(MONTH(DATE('Start here'!$B$3,8,23))=8,23,"")</f>
        <v/>
      </c>
      <c r="Z3" s="11">
        <f>IF(MONTH(DATE('Start here'!$B$3,8,24))=8,24,"")</f>
        <v/>
      </c>
      <c r="AA3" s="11">
        <f>IF(MONTH(DATE('Start here'!$B$3,8,25))=8,25,"")</f>
        <v/>
      </c>
      <c r="AB3" s="11">
        <f>IF(MONTH(DATE('Start here'!$B$3,8,26))=8,26,"")</f>
        <v/>
      </c>
      <c r="AC3" s="11">
        <f>IF(MONTH(DATE('Start here'!$B$3,8,27))=8,27,"")</f>
        <v/>
      </c>
      <c r="AD3" s="11">
        <f>IF(MONTH(DATE('Start here'!$B$3,8,28))=8,28,"")</f>
        <v/>
      </c>
      <c r="AE3" s="11">
        <f>IF(MONTH(DATE('Start here'!$B$3,8,29))=8,29,"")</f>
        <v/>
      </c>
      <c r="AF3" s="11">
        <f>IF(MONTH(DATE('Start here'!$B$3,8,30))=8,30,"")</f>
        <v/>
      </c>
      <c r="AG3" s="11">
        <f>IF(MONTH(DATE('Start here'!$B$3,8,31))=8,31,"")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here'!$B$3,8,1))=8,CHOOSE(WEEKDAY(DATE('Start here'!$B$3,8,1)),"S","M","T","W","T","F","S"),"")</f>
        <v/>
      </c>
      <c r="D4" s="11">
        <f>IF(MONTH(DATE('Start here'!$B$3,8,2))=8,CHOOSE(WEEKDAY(DATE('Start here'!$B$3,8,2)),"S","M","T","W","T","F","S"),"")</f>
        <v/>
      </c>
      <c r="E4" s="11">
        <f>IF(MONTH(DATE('Start here'!$B$3,8,3))=8,CHOOSE(WEEKDAY(DATE('Start here'!$B$3,8,3)),"S","M","T","W","T","F","S"),"")</f>
        <v/>
      </c>
      <c r="F4" s="11">
        <f>IF(MONTH(DATE('Start here'!$B$3,8,4))=8,CHOOSE(WEEKDAY(DATE('Start here'!$B$3,8,4)),"S","M","T","W","T","F","S"),"")</f>
        <v/>
      </c>
      <c r="G4" s="11">
        <f>IF(MONTH(DATE('Start here'!$B$3,8,5))=8,CHOOSE(WEEKDAY(DATE('Start here'!$B$3,8,5)),"S","M","T","W","T","F","S"),"")</f>
        <v/>
      </c>
      <c r="H4" s="11">
        <f>IF(MONTH(DATE('Start here'!$B$3,8,6))=8,CHOOSE(WEEKDAY(DATE('Start here'!$B$3,8,6)),"S","M","T","W","T","F","S"),"")</f>
        <v/>
      </c>
      <c r="I4" s="11">
        <f>IF(MONTH(DATE('Start here'!$B$3,8,7))=8,CHOOSE(WEEKDAY(DATE('Start here'!$B$3,8,7)),"S","M","T","W","T","F","S"),"")</f>
        <v/>
      </c>
      <c r="J4" s="11">
        <f>IF(MONTH(DATE('Start here'!$B$3,8,8))=8,CHOOSE(WEEKDAY(DATE('Start here'!$B$3,8,8)),"S","M","T","W","T","F","S"),"")</f>
        <v/>
      </c>
      <c r="K4" s="11">
        <f>IF(MONTH(DATE('Start here'!$B$3,8,9))=8,CHOOSE(WEEKDAY(DATE('Start here'!$B$3,8,9)),"S","M","T","W","T","F","S"),"")</f>
        <v/>
      </c>
      <c r="L4" s="11">
        <f>IF(MONTH(DATE('Start here'!$B$3,8,10))=8,CHOOSE(WEEKDAY(DATE('Start here'!$B$3,8,10)),"S","M","T","W","T","F","S"),"")</f>
        <v/>
      </c>
      <c r="M4" s="11">
        <f>IF(MONTH(DATE('Start here'!$B$3,8,11))=8,CHOOSE(WEEKDAY(DATE('Start here'!$B$3,8,11)),"S","M","T","W","T","F","S"),"")</f>
        <v/>
      </c>
      <c r="N4" s="11">
        <f>IF(MONTH(DATE('Start here'!$B$3,8,12))=8,CHOOSE(WEEKDAY(DATE('Start here'!$B$3,8,12)),"S","M","T","W","T","F","S"),"")</f>
        <v/>
      </c>
      <c r="O4" s="11">
        <f>IF(MONTH(DATE('Start here'!$B$3,8,13))=8,CHOOSE(WEEKDAY(DATE('Start here'!$B$3,8,13)),"S","M","T","W","T","F","S"),"")</f>
        <v/>
      </c>
      <c r="P4" s="11">
        <f>IF(MONTH(DATE('Start here'!$B$3,8,14))=8,CHOOSE(WEEKDAY(DATE('Start here'!$B$3,8,14)),"S","M","T","W","T","F","S"),"")</f>
        <v/>
      </c>
      <c r="Q4" s="11">
        <f>IF(MONTH(DATE('Start here'!$B$3,8,15))=8,CHOOSE(WEEKDAY(DATE('Start here'!$B$3,8,15)),"S","M","T","W","T","F","S"),"")</f>
        <v/>
      </c>
      <c r="R4" s="11">
        <f>IF(MONTH(DATE('Start here'!$B$3,8,16))=8,CHOOSE(WEEKDAY(DATE('Start here'!$B$3,8,16)),"S","M","T","W","T","F","S"),"")</f>
        <v/>
      </c>
      <c r="S4" s="11">
        <f>IF(MONTH(DATE('Start here'!$B$3,8,17))=8,CHOOSE(WEEKDAY(DATE('Start here'!$B$3,8,17)),"S","M","T","W","T","F","S"),"")</f>
        <v/>
      </c>
      <c r="T4" s="11">
        <f>IF(MONTH(DATE('Start here'!$B$3,8,18))=8,CHOOSE(WEEKDAY(DATE('Start here'!$B$3,8,18)),"S","M","T","W","T","F","S"),"")</f>
        <v/>
      </c>
      <c r="U4" s="11">
        <f>IF(MONTH(DATE('Start here'!$B$3,8,19))=8,CHOOSE(WEEKDAY(DATE('Start here'!$B$3,8,19)),"S","M","T","W","T","F","S"),"")</f>
        <v/>
      </c>
      <c r="V4" s="11">
        <f>IF(MONTH(DATE('Start here'!$B$3,8,20))=8,CHOOSE(WEEKDAY(DATE('Start here'!$B$3,8,20)),"S","M","T","W","T","F","S"),"")</f>
        <v/>
      </c>
      <c r="W4" s="11">
        <f>IF(MONTH(DATE('Start here'!$B$3,8,21))=8,CHOOSE(WEEKDAY(DATE('Start here'!$B$3,8,21)),"S","M","T","W","T","F","S"),"")</f>
        <v/>
      </c>
      <c r="X4" s="11">
        <f>IF(MONTH(DATE('Start here'!$B$3,8,22))=8,CHOOSE(WEEKDAY(DATE('Start here'!$B$3,8,22)),"S","M","T","W","T","F","S"),"")</f>
        <v/>
      </c>
      <c r="Y4" s="11">
        <f>IF(MONTH(DATE('Start here'!$B$3,8,23))=8,CHOOSE(WEEKDAY(DATE('Start here'!$B$3,8,23)),"S","M","T","W","T","F","S"),"")</f>
        <v/>
      </c>
      <c r="Z4" s="11">
        <f>IF(MONTH(DATE('Start here'!$B$3,8,24))=8,CHOOSE(WEEKDAY(DATE('Start here'!$B$3,8,24)),"S","M","T","W","T","F","S"),"")</f>
        <v/>
      </c>
      <c r="AA4" s="11">
        <f>IF(MONTH(DATE('Start here'!$B$3,8,25))=8,CHOOSE(WEEKDAY(DATE('Start here'!$B$3,8,25)),"S","M","T","W","T","F","S"),"")</f>
        <v/>
      </c>
      <c r="AB4" s="11">
        <f>IF(MONTH(DATE('Start here'!$B$3,8,26))=8,CHOOSE(WEEKDAY(DATE('Start here'!$B$3,8,26)),"S","M","T","W","T","F","S"),"")</f>
        <v/>
      </c>
      <c r="AC4" s="11">
        <f>IF(MONTH(DATE('Start here'!$B$3,8,27))=8,CHOOSE(WEEKDAY(DATE('Start here'!$B$3,8,27)),"S","M","T","W","T","F","S"),"")</f>
        <v/>
      </c>
      <c r="AD4" s="11">
        <f>IF(MONTH(DATE('Start here'!$B$3,8,28))=8,CHOOSE(WEEKDAY(DATE('Start here'!$B$3,8,28)),"S","M","T","W","T","F","S"),"")</f>
        <v/>
      </c>
      <c r="AE4" s="11">
        <f>IF(MONTH(DATE('Start here'!$B$3,8,29))=8,CHOOSE(WEEKDAY(DATE('Start here'!$B$3,8,29)),"S","M","T","W","T","F","S"),"")</f>
        <v/>
      </c>
      <c r="AF4" s="11">
        <f>IF(MONTH(DATE('Start here'!$B$3,8,30))=8,CHOOSE(WEEKDAY(DATE('Start here'!$B$3,8,30)),"S","M","T","W","T","F","S"),"")</f>
        <v/>
      </c>
      <c r="AG4" s="11">
        <f>IF(MONTH(DATE('Start here'!$B$3,8,31))=8,CHOOSE(WEEKDAY(DATE('Start here'!$B$3,8,31)),"S","M","T","W","T","F","S"),"")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September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here'!$B$3,9,1))=9,1,"")</f>
        <v/>
      </c>
      <c r="D3" s="11">
        <f>IF(MONTH(DATE('Start here'!$B$3,9,2))=9,2,"")</f>
        <v/>
      </c>
      <c r="E3" s="11">
        <f>IF(MONTH(DATE('Start here'!$B$3,9,3))=9,3,"")</f>
        <v/>
      </c>
      <c r="F3" s="11">
        <f>IF(MONTH(DATE('Start here'!$B$3,9,4))=9,4,"")</f>
        <v/>
      </c>
      <c r="G3" s="11">
        <f>IF(MONTH(DATE('Start here'!$B$3,9,5))=9,5,"")</f>
        <v/>
      </c>
      <c r="H3" s="11">
        <f>IF(MONTH(DATE('Start here'!$B$3,9,6))=9,6,"")</f>
        <v/>
      </c>
      <c r="I3" s="11">
        <f>IF(MONTH(DATE('Start here'!$B$3,9,7))=9,7,"")</f>
        <v/>
      </c>
      <c r="J3" s="11">
        <f>IF(MONTH(DATE('Start here'!$B$3,9,8))=9,8,"")</f>
        <v/>
      </c>
      <c r="K3" s="11">
        <f>IF(MONTH(DATE('Start here'!$B$3,9,9))=9,9,"")</f>
        <v/>
      </c>
      <c r="L3" s="11">
        <f>IF(MONTH(DATE('Start here'!$B$3,9,10))=9,10,"")</f>
        <v/>
      </c>
      <c r="M3" s="11">
        <f>IF(MONTH(DATE('Start here'!$B$3,9,11))=9,11,"")</f>
        <v/>
      </c>
      <c r="N3" s="11">
        <f>IF(MONTH(DATE('Start here'!$B$3,9,12))=9,12,"")</f>
        <v/>
      </c>
      <c r="O3" s="11">
        <f>IF(MONTH(DATE('Start here'!$B$3,9,13))=9,13,"")</f>
        <v/>
      </c>
      <c r="P3" s="11">
        <f>IF(MONTH(DATE('Start here'!$B$3,9,14))=9,14,"")</f>
        <v/>
      </c>
      <c r="Q3" s="11">
        <f>IF(MONTH(DATE('Start here'!$B$3,9,15))=9,15,"")</f>
        <v/>
      </c>
      <c r="R3" s="11">
        <f>IF(MONTH(DATE('Start here'!$B$3,9,16))=9,16,"")</f>
        <v/>
      </c>
      <c r="S3" s="11">
        <f>IF(MONTH(DATE('Start here'!$B$3,9,17))=9,17,"")</f>
        <v/>
      </c>
      <c r="T3" s="11">
        <f>IF(MONTH(DATE('Start here'!$B$3,9,18))=9,18,"")</f>
        <v/>
      </c>
      <c r="U3" s="11">
        <f>IF(MONTH(DATE('Start here'!$B$3,9,19))=9,19,"")</f>
        <v/>
      </c>
      <c r="V3" s="11">
        <f>IF(MONTH(DATE('Start here'!$B$3,9,20))=9,20,"")</f>
        <v/>
      </c>
      <c r="W3" s="11">
        <f>IF(MONTH(DATE('Start here'!$B$3,9,21))=9,21,"")</f>
        <v/>
      </c>
      <c r="X3" s="11">
        <f>IF(MONTH(DATE('Start here'!$B$3,9,22))=9,22,"")</f>
        <v/>
      </c>
      <c r="Y3" s="11">
        <f>IF(MONTH(DATE('Start here'!$B$3,9,23))=9,23,"")</f>
        <v/>
      </c>
      <c r="Z3" s="11">
        <f>IF(MONTH(DATE('Start here'!$B$3,9,24))=9,24,"")</f>
        <v/>
      </c>
      <c r="AA3" s="11">
        <f>IF(MONTH(DATE('Start here'!$B$3,9,25))=9,25,"")</f>
        <v/>
      </c>
      <c r="AB3" s="11">
        <f>IF(MONTH(DATE('Start here'!$B$3,9,26))=9,26,"")</f>
        <v/>
      </c>
      <c r="AC3" s="11">
        <f>IF(MONTH(DATE('Start here'!$B$3,9,27))=9,27,"")</f>
        <v/>
      </c>
      <c r="AD3" s="11">
        <f>IF(MONTH(DATE('Start here'!$B$3,9,28))=9,28,"")</f>
        <v/>
      </c>
      <c r="AE3" s="11">
        <f>IF(MONTH(DATE('Start here'!$B$3,9,29))=9,29,"")</f>
        <v/>
      </c>
      <c r="AF3" s="11">
        <f>IF(MONTH(DATE('Start here'!$B$3,9,30))=9,30,"")</f>
        <v/>
      </c>
      <c r="AG3" s="11">
        <f>IF(MONTH(DATE('Start here'!$B$3,9,31))=9,31,"")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here'!$B$3,9,1))=9,CHOOSE(WEEKDAY(DATE('Start here'!$B$3,9,1)),"S","M","T","W","T","F","S"),"")</f>
        <v/>
      </c>
      <c r="D4" s="11">
        <f>IF(MONTH(DATE('Start here'!$B$3,9,2))=9,CHOOSE(WEEKDAY(DATE('Start here'!$B$3,9,2)),"S","M","T","W","T","F","S"),"")</f>
        <v/>
      </c>
      <c r="E4" s="11">
        <f>IF(MONTH(DATE('Start here'!$B$3,9,3))=9,CHOOSE(WEEKDAY(DATE('Start here'!$B$3,9,3)),"S","M","T","W","T","F","S"),"")</f>
        <v/>
      </c>
      <c r="F4" s="11">
        <f>IF(MONTH(DATE('Start here'!$B$3,9,4))=9,CHOOSE(WEEKDAY(DATE('Start here'!$B$3,9,4)),"S","M","T","W","T","F","S"),"")</f>
        <v/>
      </c>
      <c r="G4" s="11">
        <f>IF(MONTH(DATE('Start here'!$B$3,9,5))=9,CHOOSE(WEEKDAY(DATE('Start here'!$B$3,9,5)),"S","M","T","W","T","F","S"),"")</f>
        <v/>
      </c>
      <c r="H4" s="11">
        <f>IF(MONTH(DATE('Start here'!$B$3,9,6))=9,CHOOSE(WEEKDAY(DATE('Start here'!$B$3,9,6)),"S","M","T","W","T","F","S"),"")</f>
        <v/>
      </c>
      <c r="I4" s="11">
        <f>IF(MONTH(DATE('Start here'!$B$3,9,7))=9,CHOOSE(WEEKDAY(DATE('Start here'!$B$3,9,7)),"S","M","T","W","T","F","S"),"")</f>
        <v/>
      </c>
      <c r="J4" s="11">
        <f>IF(MONTH(DATE('Start here'!$B$3,9,8))=9,CHOOSE(WEEKDAY(DATE('Start here'!$B$3,9,8)),"S","M","T","W","T","F","S"),"")</f>
        <v/>
      </c>
      <c r="K4" s="11">
        <f>IF(MONTH(DATE('Start here'!$B$3,9,9))=9,CHOOSE(WEEKDAY(DATE('Start here'!$B$3,9,9)),"S","M","T","W","T","F","S"),"")</f>
        <v/>
      </c>
      <c r="L4" s="11">
        <f>IF(MONTH(DATE('Start here'!$B$3,9,10))=9,CHOOSE(WEEKDAY(DATE('Start here'!$B$3,9,10)),"S","M","T","W","T","F","S"),"")</f>
        <v/>
      </c>
      <c r="M4" s="11">
        <f>IF(MONTH(DATE('Start here'!$B$3,9,11))=9,CHOOSE(WEEKDAY(DATE('Start here'!$B$3,9,11)),"S","M","T","W","T","F","S"),"")</f>
        <v/>
      </c>
      <c r="N4" s="11">
        <f>IF(MONTH(DATE('Start here'!$B$3,9,12))=9,CHOOSE(WEEKDAY(DATE('Start here'!$B$3,9,12)),"S","M","T","W","T","F","S"),"")</f>
        <v/>
      </c>
      <c r="O4" s="11">
        <f>IF(MONTH(DATE('Start here'!$B$3,9,13))=9,CHOOSE(WEEKDAY(DATE('Start here'!$B$3,9,13)),"S","M","T","W","T","F","S"),"")</f>
        <v/>
      </c>
      <c r="P4" s="11">
        <f>IF(MONTH(DATE('Start here'!$B$3,9,14))=9,CHOOSE(WEEKDAY(DATE('Start here'!$B$3,9,14)),"S","M","T","W","T","F","S"),"")</f>
        <v/>
      </c>
      <c r="Q4" s="11">
        <f>IF(MONTH(DATE('Start here'!$B$3,9,15))=9,CHOOSE(WEEKDAY(DATE('Start here'!$B$3,9,15)),"S","M","T","W","T","F","S"),"")</f>
        <v/>
      </c>
      <c r="R4" s="11">
        <f>IF(MONTH(DATE('Start here'!$B$3,9,16))=9,CHOOSE(WEEKDAY(DATE('Start here'!$B$3,9,16)),"S","M","T","W","T","F","S"),"")</f>
        <v/>
      </c>
      <c r="S4" s="11">
        <f>IF(MONTH(DATE('Start here'!$B$3,9,17))=9,CHOOSE(WEEKDAY(DATE('Start here'!$B$3,9,17)),"S","M","T","W","T","F","S"),"")</f>
        <v/>
      </c>
      <c r="T4" s="11">
        <f>IF(MONTH(DATE('Start here'!$B$3,9,18))=9,CHOOSE(WEEKDAY(DATE('Start here'!$B$3,9,18)),"S","M","T","W","T","F","S"),"")</f>
        <v/>
      </c>
      <c r="U4" s="11">
        <f>IF(MONTH(DATE('Start here'!$B$3,9,19))=9,CHOOSE(WEEKDAY(DATE('Start here'!$B$3,9,19)),"S","M","T","W","T","F","S"),"")</f>
        <v/>
      </c>
      <c r="V4" s="11">
        <f>IF(MONTH(DATE('Start here'!$B$3,9,20))=9,CHOOSE(WEEKDAY(DATE('Start here'!$B$3,9,20)),"S","M","T","W","T","F","S"),"")</f>
        <v/>
      </c>
      <c r="W4" s="11">
        <f>IF(MONTH(DATE('Start here'!$B$3,9,21))=9,CHOOSE(WEEKDAY(DATE('Start here'!$B$3,9,21)),"S","M","T","W","T","F","S"),"")</f>
        <v/>
      </c>
      <c r="X4" s="11">
        <f>IF(MONTH(DATE('Start here'!$B$3,9,22))=9,CHOOSE(WEEKDAY(DATE('Start here'!$B$3,9,22)),"S","M","T","W","T","F","S"),"")</f>
        <v/>
      </c>
      <c r="Y4" s="11">
        <f>IF(MONTH(DATE('Start here'!$B$3,9,23))=9,CHOOSE(WEEKDAY(DATE('Start here'!$B$3,9,23)),"S","M","T","W","T","F","S"),"")</f>
        <v/>
      </c>
      <c r="Z4" s="11">
        <f>IF(MONTH(DATE('Start here'!$B$3,9,24))=9,CHOOSE(WEEKDAY(DATE('Start here'!$B$3,9,24)),"S","M","T","W","T","F","S"),"")</f>
        <v/>
      </c>
      <c r="AA4" s="11">
        <f>IF(MONTH(DATE('Start here'!$B$3,9,25))=9,CHOOSE(WEEKDAY(DATE('Start here'!$B$3,9,25)),"S","M","T","W","T","F","S"),"")</f>
        <v/>
      </c>
      <c r="AB4" s="11">
        <f>IF(MONTH(DATE('Start here'!$B$3,9,26))=9,CHOOSE(WEEKDAY(DATE('Start here'!$B$3,9,26)),"S","M","T","W","T","F","S"),"")</f>
        <v/>
      </c>
      <c r="AC4" s="11">
        <f>IF(MONTH(DATE('Start here'!$B$3,9,27))=9,CHOOSE(WEEKDAY(DATE('Start here'!$B$3,9,27)),"S","M","T","W","T","F","S"),"")</f>
        <v/>
      </c>
      <c r="AD4" s="11">
        <f>IF(MONTH(DATE('Start here'!$B$3,9,28))=9,CHOOSE(WEEKDAY(DATE('Start here'!$B$3,9,28)),"S","M","T","W","T","F","S"),"")</f>
        <v/>
      </c>
      <c r="AE4" s="11">
        <f>IF(MONTH(DATE('Start here'!$B$3,9,29))=9,CHOOSE(WEEKDAY(DATE('Start here'!$B$3,9,29)),"S","M","T","W","T","F","S"),"")</f>
        <v/>
      </c>
      <c r="AF4" s="11">
        <f>IF(MONTH(DATE('Start here'!$B$3,9,30))=9,CHOOSE(WEEKDAY(DATE('Start here'!$B$3,9,30)),"S","M","T","W","T","F","S"),"")</f>
        <v/>
      </c>
      <c r="AG4" s="11">
        <f>IF(MONTH(DATE('Start here'!$B$3,9,31))=9,CHOOSE(WEEKDAY(DATE('Start here'!$B$3,9,31)),"S","M","T","W","T","F","S"),"")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October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here'!$B$3,10,1))=10,1,"")</f>
        <v/>
      </c>
      <c r="D3" s="11">
        <f>IF(MONTH(DATE('Start here'!$B$3,10,2))=10,2,"")</f>
        <v/>
      </c>
      <c r="E3" s="11">
        <f>IF(MONTH(DATE('Start here'!$B$3,10,3))=10,3,"")</f>
        <v/>
      </c>
      <c r="F3" s="11">
        <f>IF(MONTH(DATE('Start here'!$B$3,10,4))=10,4,"")</f>
        <v/>
      </c>
      <c r="G3" s="11">
        <f>IF(MONTH(DATE('Start here'!$B$3,10,5))=10,5,"")</f>
        <v/>
      </c>
      <c r="H3" s="11">
        <f>IF(MONTH(DATE('Start here'!$B$3,10,6))=10,6,"")</f>
        <v/>
      </c>
      <c r="I3" s="11">
        <f>IF(MONTH(DATE('Start here'!$B$3,10,7))=10,7,"")</f>
        <v/>
      </c>
      <c r="J3" s="11">
        <f>IF(MONTH(DATE('Start here'!$B$3,10,8))=10,8,"")</f>
        <v/>
      </c>
      <c r="K3" s="11">
        <f>IF(MONTH(DATE('Start here'!$B$3,10,9))=10,9,"")</f>
        <v/>
      </c>
      <c r="L3" s="11">
        <f>IF(MONTH(DATE('Start here'!$B$3,10,10))=10,10,"")</f>
        <v/>
      </c>
      <c r="M3" s="11">
        <f>IF(MONTH(DATE('Start here'!$B$3,10,11))=10,11,"")</f>
        <v/>
      </c>
      <c r="N3" s="11">
        <f>IF(MONTH(DATE('Start here'!$B$3,10,12))=10,12,"")</f>
        <v/>
      </c>
      <c r="O3" s="11">
        <f>IF(MONTH(DATE('Start here'!$B$3,10,13))=10,13,"")</f>
        <v/>
      </c>
      <c r="P3" s="11">
        <f>IF(MONTH(DATE('Start here'!$B$3,10,14))=10,14,"")</f>
        <v/>
      </c>
      <c r="Q3" s="11">
        <f>IF(MONTH(DATE('Start here'!$B$3,10,15))=10,15,"")</f>
        <v/>
      </c>
      <c r="R3" s="11">
        <f>IF(MONTH(DATE('Start here'!$B$3,10,16))=10,16,"")</f>
        <v/>
      </c>
      <c r="S3" s="11">
        <f>IF(MONTH(DATE('Start here'!$B$3,10,17))=10,17,"")</f>
        <v/>
      </c>
      <c r="T3" s="11">
        <f>IF(MONTH(DATE('Start here'!$B$3,10,18))=10,18,"")</f>
        <v/>
      </c>
      <c r="U3" s="11">
        <f>IF(MONTH(DATE('Start here'!$B$3,10,19))=10,19,"")</f>
        <v/>
      </c>
      <c r="V3" s="11">
        <f>IF(MONTH(DATE('Start here'!$B$3,10,20))=10,20,"")</f>
        <v/>
      </c>
      <c r="W3" s="11">
        <f>IF(MONTH(DATE('Start here'!$B$3,10,21))=10,21,"")</f>
        <v/>
      </c>
      <c r="X3" s="11">
        <f>IF(MONTH(DATE('Start here'!$B$3,10,22))=10,22,"")</f>
        <v/>
      </c>
      <c r="Y3" s="11">
        <f>IF(MONTH(DATE('Start here'!$B$3,10,23))=10,23,"")</f>
        <v/>
      </c>
      <c r="Z3" s="11">
        <f>IF(MONTH(DATE('Start here'!$B$3,10,24))=10,24,"")</f>
        <v/>
      </c>
      <c r="AA3" s="11">
        <f>IF(MONTH(DATE('Start here'!$B$3,10,25))=10,25,"")</f>
        <v/>
      </c>
      <c r="AB3" s="11">
        <f>IF(MONTH(DATE('Start here'!$B$3,10,26))=10,26,"")</f>
        <v/>
      </c>
      <c r="AC3" s="11">
        <f>IF(MONTH(DATE('Start here'!$B$3,10,27))=10,27,"")</f>
        <v/>
      </c>
      <c r="AD3" s="11">
        <f>IF(MONTH(DATE('Start here'!$B$3,10,28))=10,28,"")</f>
        <v/>
      </c>
      <c r="AE3" s="11">
        <f>IF(MONTH(DATE('Start here'!$B$3,10,29))=10,29,"")</f>
        <v/>
      </c>
      <c r="AF3" s="11">
        <f>IF(MONTH(DATE('Start here'!$B$3,10,30))=10,30,"")</f>
        <v/>
      </c>
      <c r="AG3" s="11">
        <f>IF(MONTH(DATE('Start here'!$B$3,10,31))=10,31,"")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here'!$B$3,10,1))=10,CHOOSE(WEEKDAY(DATE('Start here'!$B$3,10,1)),"S","M","T","W","T","F","S"),"")</f>
        <v/>
      </c>
      <c r="D4" s="11">
        <f>IF(MONTH(DATE('Start here'!$B$3,10,2))=10,CHOOSE(WEEKDAY(DATE('Start here'!$B$3,10,2)),"S","M","T","W","T","F","S"),"")</f>
        <v/>
      </c>
      <c r="E4" s="11">
        <f>IF(MONTH(DATE('Start here'!$B$3,10,3))=10,CHOOSE(WEEKDAY(DATE('Start here'!$B$3,10,3)),"S","M","T","W","T","F","S"),"")</f>
        <v/>
      </c>
      <c r="F4" s="11">
        <f>IF(MONTH(DATE('Start here'!$B$3,10,4))=10,CHOOSE(WEEKDAY(DATE('Start here'!$B$3,10,4)),"S","M","T","W","T","F","S"),"")</f>
        <v/>
      </c>
      <c r="G4" s="11">
        <f>IF(MONTH(DATE('Start here'!$B$3,10,5))=10,CHOOSE(WEEKDAY(DATE('Start here'!$B$3,10,5)),"S","M","T","W","T","F","S"),"")</f>
        <v/>
      </c>
      <c r="H4" s="11">
        <f>IF(MONTH(DATE('Start here'!$B$3,10,6))=10,CHOOSE(WEEKDAY(DATE('Start here'!$B$3,10,6)),"S","M","T","W","T","F","S"),"")</f>
        <v/>
      </c>
      <c r="I4" s="11">
        <f>IF(MONTH(DATE('Start here'!$B$3,10,7))=10,CHOOSE(WEEKDAY(DATE('Start here'!$B$3,10,7)),"S","M","T","W","T","F","S"),"")</f>
        <v/>
      </c>
      <c r="J4" s="11">
        <f>IF(MONTH(DATE('Start here'!$B$3,10,8))=10,CHOOSE(WEEKDAY(DATE('Start here'!$B$3,10,8)),"S","M","T","W","T","F","S"),"")</f>
        <v/>
      </c>
      <c r="K4" s="11">
        <f>IF(MONTH(DATE('Start here'!$B$3,10,9))=10,CHOOSE(WEEKDAY(DATE('Start here'!$B$3,10,9)),"S","M","T","W","T","F","S"),"")</f>
        <v/>
      </c>
      <c r="L4" s="11">
        <f>IF(MONTH(DATE('Start here'!$B$3,10,10))=10,CHOOSE(WEEKDAY(DATE('Start here'!$B$3,10,10)),"S","M","T","W","T","F","S"),"")</f>
        <v/>
      </c>
      <c r="M4" s="11">
        <f>IF(MONTH(DATE('Start here'!$B$3,10,11))=10,CHOOSE(WEEKDAY(DATE('Start here'!$B$3,10,11)),"S","M","T","W","T","F","S"),"")</f>
        <v/>
      </c>
      <c r="N4" s="11">
        <f>IF(MONTH(DATE('Start here'!$B$3,10,12))=10,CHOOSE(WEEKDAY(DATE('Start here'!$B$3,10,12)),"S","M","T","W","T","F","S"),"")</f>
        <v/>
      </c>
      <c r="O4" s="11">
        <f>IF(MONTH(DATE('Start here'!$B$3,10,13))=10,CHOOSE(WEEKDAY(DATE('Start here'!$B$3,10,13)),"S","M","T","W","T","F","S"),"")</f>
        <v/>
      </c>
      <c r="P4" s="11">
        <f>IF(MONTH(DATE('Start here'!$B$3,10,14))=10,CHOOSE(WEEKDAY(DATE('Start here'!$B$3,10,14)),"S","M","T","W","T","F","S"),"")</f>
        <v/>
      </c>
      <c r="Q4" s="11">
        <f>IF(MONTH(DATE('Start here'!$B$3,10,15))=10,CHOOSE(WEEKDAY(DATE('Start here'!$B$3,10,15)),"S","M","T","W","T","F","S"),"")</f>
        <v/>
      </c>
      <c r="R4" s="11">
        <f>IF(MONTH(DATE('Start here'!$B$3,10,16))=10,CHOOSE(WEEKDAY(DATE('Start here'!$B$3,10,16)),"S","M","T","W","T","F","S"),"")</f>
        <v/>
      </c>
      <c r="S4" s="11">
        <f>IF(MONTH(DATE('Start here'!$B$3,10,17))=10,CHOOSE(WEEKDAY(DATE('Start here'!$B$3,10,17)),"S","M","T","W","T","F","S"),"")</f>
        <v/>
      </c>
      <c r="T4" s="11">
        <f>IF(MONTH(DATE('Start here'!$B$3,10,18))=10,CHOOSE(WEEKDAY(DATE('Start here'!$B$3,10,18)),"S","M","T","W","T","F","S"),"")</f>
        <v/>
      </c>
      <c r="U4" s="11">
        <f>IF(MONTH(DATE('Start here'!$B$3,10,19))=10,CHOOSE(WEEKDAY(DATE('Start here'!$B$3,10,19)),"S","M","T","W","T","F","S"),"")</f>
        <v/>
      </c>
      <c r="V4" s="11">
        <f>IF(MONTH(DATE('Start here'!$B$3,10,20))=10,CHOOSE(WEEKDAY(DATE('Start here'!$B$3,10,20)),"S","M","T","W","T","F","S"),"")</f>
        <v/>
      </c>
      <c r="W4" s="11">
        <f>IF(MONTH(DATE('Start here'!$B$3,10,21))=10,CHOOSE(WEEKDAY(DATE('Start here'!$B$3,10,21)),"S","M","T","W","T","F","S"),"")</f>
        <v/>
      </c>
      <c r="X4" s="11">
        <f>IF(MONTH(DATE('Start here'!$B$3,10,22))=10,CHOOSE(WEEKDAY(DATE('Start here'!$B$3,10,22)),"S","M","T","W","T","F","S"),"")</f>
        <v/>
      </c>
      <c r="Y4" s="11">
        <f>IF(MONTH(DATE('Start here'!$B$3,10,23))=10,CHOOSE(WEEKDAY(DATE('Start here'!$B$3,10,23)),"S","M","T","W","T","F","S"),"")</f>
        <v/>
      </c>
      <c r="Z4" s="11">
        <f>IF(MONTH(DATE('Start here'!$B$3,10,24))=10,CHOOSE(WEEKDAY(DATE('Start here'!$B$3,10,24)),"S","M","T","W","T","F","S"),"")</f>
        <v/>
      </c>
      <c r="AA4" s="11">
        <f>IF(MONTH(DATE('Start here'!$B$3,10,25))=10,CHOOSE(WEEKDAY(DATE('Start here'!$B$3,10,25)),"S","M","T","W","T","F","S"),"")</f>
        <v/>
      </c>
      <c r="AB4" s="11">
        <f>IF(MONTH(DATE('Start here'!$B$3,10,26))=10,CHOOSE(WEEKDAY(DATE('Start here'!$B$3,10,26)),"S","M","T","W","T","F","S"),"")</f>
        <v/>
      </c>
      <c r="AC4" s="11">
        <f>IF(MONTH(DATE('Start here'!$B$3,10,27))=10,CHOOSE(WEEKDAY(DATE('Start here'!$B$3,10,27)),"S","M","T","W","T","F","S"),"")</f>
        <v/>
      </c>
      <c r="AD4" s="11">
        <f>IF(MONTH(DATE('Start here'!$B$3,10,28))=10,CHOOSE(WEEKDAY(DATE('Start here'!$B$3,10,28)),"S","M","T","W","T","F","S"),"")</f>
        <v/>
      </c>
      <c r="AE4" s="11">
        <f>IF(MONTH(DATE('Start here'!$B$3,10,29))=10,CHOOSE(WEEKDAY(DATE('Start here'!$B$3,10,29)),"S","M","T","W","T","F","S"),"")</f>
        <v/>
      </c>
      <c r="AF4" s="11">
        <f>IF(MONTH(DATE('Start here'!$B$3,10,30))=10,CHOOSE(WEEKDAY(DATE('Start here'!$B$3,10,30)),"S","M","T","W","T","F","S"),"")</f>
        <v/>
      </c>
      <c r="AG4" s="11">
        <f>IF(MONTH(DATE('Start here'!$B$3,10,31))=10,CHOOSE(WEEKDAY(DATE('Start here'!$B$3,10,31)),"S","M","T","W","T","F","S"),"")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November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here'!$B$3,11,1))=11,1,"")</f>
        <v/>
      </c>
      <c r="D3" s="11">
        <f>IF(MONTH(DATE('Start here'!$B$3,11,2))=11,2,"")</f>
        <v/>
      </c>
      <c r="E3" s="11">
        <f>IF(MONTH(DATE('Start here'!$B$3,11,3))=11,3,"")</f>
        <v/>
      </c>
      <c r="F3" s="11">
        <f>IF(MONTH(DATE('Start here'!$B$3,11,4))=11,4,"")</f>
        <v/>
      </c>
      <c r="G3" s="11">
        <f>IF(MONTH(DATE('Start here'!$B$3,11,5))=11,5,"")</f>
        <v/>
      </c>
      <c r="H3" s="11">
        <f>IF(MONTH(DATE('Start here'!$B$3,11,6))=11,6,"")</f>
        <v/>
      </c>
      <c r="I3" s="11">
        <f>IF(MONTH(DATE('Start here'!$B$3,11,7))=11,7,"")</f>
        <v/>
      </c>
      <c r="J3" s="11">
        <f>IF(MONTH(DATE('Start here'!$B$3,11,8))=11,8,"")</f>
        <v/>
      </c>
      <c r="K3" s="11">
        <f>IF(MONTH(DATE('Start here'!$B$3,11,9))=11,9,"")</f>
        <v/>
      </c>
      <c r="L3" s="11">
        <f>IF(MONTH(DATE('Start here'!$B$3,11,10))=11,10,"")</f>
        <v/>
      </c>
      <c r="M3" s="11">
        <f>IF(MONTH(DATE('Start here'!$B$3,11,11))=11,11,"")</f>
        <v/>
      </c>
      <c r="N3" s="11">
        <f>IF(MONTH(DATE('Start here'!$B$3,11,12))=11,12,"")</f>
        <v/>
      </c>
      <c r="O3" s="11">
        <f>IF(MONTH(DATE('Start here'!$B$3,11,13))=11,13,"")</f>
        <v/>
      </c>
      <c r="P3" s="11">
        <f>IF(MONTH(DATE('Start here'!$B$3,11,14))=11,14,"")</f>
        <v/>
      </c>
      <c r="Q3" s="11">
        <f>IF(MONTH(DATE('Start here'!$B$3,11,15))=11,15,"")</f>
        <v/>
      </c>
      <c r="R3" s="11">
        <f>IF(MONTH(DATE('Start here'!$B$3,11,16))=11,16,"")</f>
        <v/>
      </c>
      <c r="S3" s="11">
        <f>IF(MONTH(DATE('Start here'!$B$3,11,17))=11,17,"")</f>
        <v/>
      </c>
      <c r="T3" s="11">
        <f>IF(MONTH(DATE('Start here'!$B$3,11,18))=11,18,"")</f>
        <v/>
      </c>
      <c r="U3" s="11">
        <f>IF(MONTH(DATE('Start here'!$B$3,11,19))=11,19,"")</f>
        <v/>
      </c>
      <c r="V3" s="11">
        <f>IF(MONTH(DATE('Start here'!$B$3,11,20))=11,20,"")</f>
        <v/>
      </c>
      <c r="W3" s="11">
        <f>IF(MONTH(DATE('Start here'!$B$3,11,21))=11,21,"")</f>
        <v/>
      </c>
      <c r="X3" s="11">
        <f>IF(MONTH(DATE('Start here'!$B$3,11,22))=11,22,"")</f>
        <v/>
      </c>
      <c r="Y3" s="11">
        <f>IF(MONTH(DATE('Start here'!$B$3,11,23))=11,23,"")</f>
        <v/>
      </c>
      <c r="Z3" s="11">
        <f>IF(MONTH(DATE('Start here'!$B$3,11,24))=11,24,"")</f>
        <v/>
      </c>
      <c r="AA3" s="11">
        <f>IF(MONTH(DATE('Start here'!$B$3,11,25))=11,25,"")</f>
        <v/>
      </c>
      <c r="AB3" s="11">
        <f>IF(MONTH(DATE('Start here'!$B$3,11,26))=11,26,"")</f>
        <v/>
      </c>
      <c r="AC3" s="11">
        <f>IF(MONTH(DATE('Start here'!$B$3,11,27))=11,27,"")</f>
        <v/>
      </c>
      <c r="AD3" s="11">
        <f>IF(MONTH(DATE('Start here'!$B$3,11,28))=11,28,"")</f>
        <v/>
      </c>
      <c r="AE3" s="11">
        <f>IF(MONTH(DATE('Start here'!$B$3,11,29))=11,29,"")</f>
        <v/>
      </c>
      <c r="AF3" s="11">
        <f>IF(MONTH(DATE('Start here'!$B$3,11,30))=11,30,"")</f>
        <v/>
      </c>
      <c r="AG3" s="11">
        <f>IF(MONTH(DATE('Start here'!$B$3,11,31))=11,31,"")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here'!$B$3,11,1))=11,CHOOSE(WEEKDAY(DATE('Start here'!$B$3,11,1)),"S","M","T","W","T","F","S"),"")</f>
        <v/>
      </c>
      <c r="D4" s="11">
        <f>IF(MONTH(DATE('Start here'!$B$3,11,2))=11,CHOOSE(WEEKDAY(DATE('Start here'!$B$3,11,2)),"S","M","T","W","T","F","S"),"")</f>
        <v/>
      </c>
      <c r="E4" s="11">
        <f>IF(MONTH(DATE('Start here'!$B$3,11,3))=11,CHOOSE(WEEKDAY(DATE('Start here'!$B$3,11,3)),"S","M","T","W","T","F","S"),"")</f>
        <v/>
      </c>
      <c r="F4" s="11">
        <f>IF(MONTH(DATE('Start here'!$B$3,11,4))=11,CHOOSE(WEEKDAY(DATE('Start here'!$B$3,11,4)),"S","M","T","W","T","F","S"),"")</f>
        <v/>
      </c>
      <c r="G4" s="11">
        <f>IF(MONTH(DATE('Start here'!$B$3,11,5))=11,CHOOSE(WEEKDAY(DATE('Start here'!$B$3,11,5)),"S","M","T","W","T","F","S"),"")</f>
        <v/>
      </c>
      <c r="H4" s="11">
        <f>IF(MONTH(DATE('Start here'!$B$3,11,6))=11,CHOOSE(WEEKDAY(DATE('Start here'!$B$3,11,6)),"S","M","T","W","T","F","S"),"")</f>
        <v/>
      </c>
      <c r="I4" s="11">
        <f>IF(MONTH(DATE('Start here'!$B$3,11,7))=11,CHOOSE(WEEKDAY(DATE('Start here'!$B$3,11,7)),"S","M","T","W","T","F","S"),"")</f>
        <v/>
      </c>
      <c r="J4" s="11">
        <f>IF(MONTH(DATE('Start here'!$B$3,11,8))=11,CHOOSE(WEEKDAY(DATE('Start here'!$B$3,11,8)),"S","M","T","W","T","F","S"),"")</f>
        <v/>
      </c>
      <c r="K4" s="11">
        <f>IF(MONTH(DATE('Start here'!$B$3,11,9))=11,CHOOSE(WEEKDAY(DATE('Start here'!$B$3,11,9)),"S","M","T","W","T","F","S"),"")</f>
        <v/>
      </c>
      <c r="L4" s="11">
        <f>IF(MONTH(DATE('Start here'!$B$3,11,10))=11,CHOOSE(WEEKDAY(DATE('Start here'!$B$3,11,10)),"S","M","T","W","T","F","S"),"")</f>
        <v/>
      </c>
      <c r="M4" s="11">
        <f>IF(MONTH(DATE('Start here'!$B$3,11,11))=11,CHOOSE(WEEKDAY(DATE('Start here'!$B$3,11,11)),"S","M","T","W","T","F","S"),"")</f>
        <v/>
      </c>
      <c r="N4" s="11">
        <f>IF(MONTH(DATE('Start here'!$B$3,11,12))=11,CHOOSE(WEEKDAY(DATE('Start here'!$B$3,11,12)),"S","M","T","W","T","F","S"),"")</f>
        <v/>
      </c>
      <c r="O4" s="11">
        <f>IF(MONTH(DATE('Start here'!$B$3,11,13))=11,CHOOSE(WEEKDAY(DATE('Start here'!$B$3,11,13)),"S","M","T","W","T","F","S"),"")</f>
        <v/>
      </c>
      <c r="P4" s="11">
        <f>IF(MONTH(DATE('Start here'!$B$3,11,14))=11,CHOOSE(WEEKDAY(DATE('Start here'!$B$3,11,14)),"S","M","T","W","T","F","S"),"")</f>
        <v/>
      </c>
      <c r="Q4" s="11">
        <f>IF(MONTH(DATE('Start here'!$B$3,11,15))=11,CHOOSE(WEEKDAY(DATE('Start here'!$B$3,11,15)),"S","M","T","W","T","F","S"),"")</f>
        <v/>
      </c>
      <c r="R4" s="11">
        <f>IF(MONTH(DATE('Start here'!$B$3,11,16))=11,CHOOSE(WEEKDAY(DATE('Start here'!$B$3,11,16)),"S","M","T","W","T","F","S"),"")</f>
        <v/>
      </c>
      <c r="S4" s="11">
        <f>IF(MONTH(DATE('Start here'!$B$3,11,17))=11,CHOOSE(WEEKDAY(DATE('Start here'!$B$3,11,17)),"S","M","T","W","T","F","S"),"")</f>
        <v/>
      </c>
      <c r="T4" s="11">
        <f>IF(MONTH(DATE('Start here'!$B$3,11,18))=11,CHOOSE(WEEKDAY(DATE('Start here'!$B$3,11,18)),"S","M","T","W","T","F","S"),"")</f>
        <v/>
      </c>
      <c r="U4" s="11">
        <f>IF(MONTH(DATE('Start here'!$B$3,11,19))=11,CHOOSE(WEEKDAY(DATE('Start here'!$B$3,11,19)),"S","M","T","W","T","F","S"),"")</f>
        <v/>
      </c>
      <c r="V4" s="11">
        <f>IF(MONTH(DATE('Start here'!$B$3,11,20))=11,CHOOSE(WEEKDAY(DATE('Start here'!$B$3,11,20)),"S","M","T","W","T","F","S"),"")</f>
        <v/>
      </c>
      <c r="W4" s="11">
        <f>IF(MONTH(DATE('Start here'!$B$3,11,21))=11,CHOOSE(WEEKDAY(DATE('Start here'!$B$3,11,21)),"S","M","T","W","T","F","S"),"")</f>
        <v/>
      </c>
      <c r="X4" s="11">
        <f>IF(MONTH(DATE('Start here'!$B$3,11,22))=11,CHOOSE(WEEKDAY(DATE('Start here'!$B$3,11,22)),"S","M","T","W","T","F","S"),"")</f>
        <v/>
      </c>
      <c r="Y4" s="11">
        <f>IF(MONTH(DATE('Start here'!$B$3,11,23))=11,CHOOSE(WEEKDAY(DATE('Start here'!$B$3,11,23)),"S","M","T","W","T","F","S"),"")</f>
        <v/>
      </c>
      <c r="Z4" s="11">
        <f>IF(MONTH(DATE('Start here'!$B$3,11,24))=11,CHOOSE(WEEKDAY(DATE('Start here'!$B$3,11,24)),"S","M","T","W","T","F","S"),"")</f>
        <v/>
      </c>
      <c r="AA4" s="11">
        <f>IF(MONTH(DATE('Start here'!$B$3,11,25))=11,CHOOSE(WEEKDAY(DATE('Start here'!$B$3,11,25)),"S","M","T","W","T","F","S"),"")</f>
        <v/>
      </c>
      <c r="AB4" s="11">
        <f>IF(MONTH(DATE('Start here'!$B$3,11,26))=11,CHOOSE(WEEKDAY(DATE('Start here'!$B$3,11,26)),"S","M","T","W","T","F","S"),"")</f>
        <v/>
      </c>
      <c r="AC4" s="11">
        <f>IF(MONTH(DATE('Start here'!$B$3,11,27))=11,CHOOSE(WEEKDAY(DATE('Start here'!$B$3,11,27)),"S","M","T","W","T","F","S"),"")</f>
        <v/>
      </c>
      <c r="AD4" s="11">
        <f>IF(MONTH(DATE('Start here'!$B$3,11,28))=11,CHOOSE(WEEKDAY(DATE('Start here'!$B$3,11,28)),"S","M","T","W","T","F","S"),"")</f>
        <v/>
      </c>
      <c r="AE4" s="11">
        <f>IF(MONTH(DATE('Start here'!$B$3,11,29))=11,CHOOSE(WEEKDAY(DATE('Start here'!$B$3,11,29)),"S","M","T","W","T","F","S"),"")</f>
        <v/>
      </c>
      <c r="AF4" s="11">
        <f>IF(MONTH(DATE('Start here'!$B$3,11,30))=11,CHOOSE(WEEKDAY(DATE('Start here'!$B$3,11,30)),"S","M","T","W","T","F","S"),"")</f>
        <v/>
      </c>
      <c r="AG4" s="11">
        <f>IF(MONTH(DATE('Start here'!$B$3,11,31))=11,CHOOSE(WEEKDAY(DATE('Start here'!$B$3,11,31)),"S","M","T","W","T","F","S"),"")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December</t>
        </is>
      </c>
      <c r="B1" s="9">
        <f>'Start here'!$B$3</f>
        <v/>
      </c>
      <c r="D1" t="inlineStr">
        <is>
          <t>Type x on the days you do a habit.</t>
        </is>
      </c>
    </row>
    <row r="3">
      <c r="A3" s="10" t="inlineStr">
        <is>
          <t>Habit</t>
        </is>
      </c>
      <c r="B3" s="11" t="inlineStr">
        <is>
          <t>Coins</t>
        </is>
      </c>
      <c r="C3" s="11">
        <f>IF(MONTH(DATE('Start here'!$B$3,12,1))=12,1,"")</f>
        <v/>
      </c>
      <c r="D3" s="11">
        <f>IF(MONTH(DATE('Start here'!$B$3,12,2))=12,2,"")</f>
        <v/>
      </c>
      <c r="E3" s="11">
        <f>IF(MONTH(DATE('Start here'!$B$3,12,3))=12,3,"")</f>
        <v/>
      </c>
      <c r="F3" s="11">
        <f>IF(MONTH(DATE('Start here'!$B$3,12,4))=12,4,"")</f>
        <v/>
      </c>
      <c r="G3" s="11">
        <f>IF(MONTH(DATE('Start here'!$B$3,12,5))=12,5,"")</f>
        <v/>
      </c>
      <c r="H3" s="11">
        <f>IF(MONTH(DATE('Start here'!$B$3,12,6))=12,6,"")</f>
        <v/>
      </c>
      <c r="I3" s="11">
        <f>IF(MONTH(DATE('Start here'!$B$3,12,7))=12,7,"")</f>
        <v/>
      </c>
      <c r="J3" s="11">
        <f>IF(MONTH(DATE('Start here'!$B$3,12,8))=12,8,"")</f>
        <v/>
      </c>
      <c r="K3" s="11">
        <f>IF(MONTH(DATE('Start here'!$B$3,12,9))=12,9,"")</f>
        <v/>
      </c>
      <c r="L3" s="11">
        <f>IF(MONTH(DATE('Start here'!$B$3,12,10))=12,10,"")</f>
        <v/>
      </c>
      <c r="M3" s="11">
        <f>IF(MONTH(DATE('Start here'!$B$3,12,11))=12,11,"")</f>
        <v/>
      </c>
      <c r="N3" s="11">
        <f>IF(MONTH(DATE('Start here'!$B$3,12,12))=12,12,"")</f>
        <v/>
      </c>
      <c r="O3" s="11">
        <f>IF(MONTH(DATE('Start here'!$B$3,12,13))=12,13,"")</f>
        <v/>
      </c>
      <c r="P3" s="11">
        <f>IF(MONTH(DATE('Start here'!$B$3,12,14))=12,14,"")</f>
        <v/>
      </c>
      <c r="Q3" s="11">
        <f>IF(MONTH(DATE('Start here'!$B$3,12,15))=12,15,"")</f>
        <v/>
      </c>
      <c r="R3" s="11">
        <f>IF(MONTH(DATE('Start here'!$B$3,12,16))=12,16,"")</f>
        <v/>
      </c>
      <c r="S3" s="11">
        <f>IF(MONTH(DATE('Start here'!$B$3,12,17))=12,17,"")</f>
        <v/>
      </c>
      <c r="T3" s="11">
        <f>IF(MONTH(DATE('Start here'!$B$3,12,18))=12,18,"")</f>
        <v/>
      </c>
      <c r="U3" s="11">
        <f>IF(MONTH(DATE('Start here'!$B$3,12,19))=12,19,"")</f>
        <v/>
      </c>
      <c r="V3" s="11">
        <f>IF(MONTH(DATE('Start here'!$B$3,12,20))=12,20,"")</f>
        <v/>
      </c>
      <c r="W3" s="11">
        <f>IF(MONTH(DATE('Start here'!$B$3,12,21))=12,21,"")</f>
        <v/>
      </c>
      <c r="X3" s="11">
        <f>IF(MONTH(DATE('Start here'!$B$3,12,22))=12,22,"")</f>
        <v/>
      </c>
      <c r="Y3" s="11">
        <f>IF(MONTH(DATE('Start here'!$B$3,12,23))=12,23,"")</f>
        <v/>
      </c>
      <c r="Z3" s="11">
        <f>IF(MONTH(DATE('Start here'!$B$3,12,24))=12,24,"")</f>
        <v/>
      </c>
      <c r="AA3" s="11">
        <f>IF(MONTH(DATE('Start here'!$B$3,12,25))=12,25,"")</f>
        <v/>
      </c>
      <c r="AB3" s="11">
        <f>IF(MONTH(DATE('Start here'!$B$3,12,26))=12,26,"")</f>
        <v/>
      </c>
      <c r="AC3" s="11">
        <f>IF(MONTH(DATE('Start here'!$B$3,12,27))=12,27,"")</f>
        <v/>
      </c>
      <c r="AD3" s="11">
        <f>IF(MONTH(DATE('Start here'!$B$3,12,28))=12,28,"")</f>
        <v/>
      </c>
      <c r="AE3" s="11">
        <f>IF(MONTH(DATE('Start here'!$B$3,12,29))=12,29,"")</f>
        <v/>
      </c>
      <c r="AF3" s="11">
        <f>IF(MONTH(DATE('Start here'!$B$3,12,30))=12,30,"")</f>
        <v/>
      </c>
      <c r="AG3" s="11">
        <f>IF(MONTH(DATE('Start here'!$B$3,12,31))=12,31,"")</f>
        <v/>
      </c>
      <c r="AH3" s="11" t="inlineStr">
        <is>
          <t>Days</t>
        </is>
      </c>
      <c r="AI3" s="11" t="inlineStr">
        <is>
          <t>Coins earned</t>
        </is>
      </c>
    </row>
    <row r="4">
      <c r="A4" s="10" t="n"/>
      <c r="B4" s="11" t="n"/>
      <c r="C4" s="11">
        <f>IF(MONTH(DATE('Start here'!$B$3,12,1))=12,CHOOSE(WEEKDAY(DATE('Start here'!$B$3,12,1)),"S","M","T","W","T","F","S"),"")</f>
        <v/>
      </c>
      <c r="D4" s="11">
        <f>IF(MONTH(DATE('Start here'!$B$3,12,2))=12,CHOOSE(WEEKDAY(DATE('Start here'!$B$3,12,2)),"S","M","T","W","T","F","S"),"")</f>
        <v/>
      </c>
      <c r="E4" s="11">
        <f>IF(MONTH(DATE('Start here'!$B$3,12,3))=12,CHOOSE(WEEKDAY(DATE('Start here'!$B$3,12,3)),"S","M","T","W","T","F","S"),"")</f>
        <v/>
      </c>
      <c r="F4" s="11">
        <f>IF(MONTH(DATE('Start here'!$B$3,12,4))=12,CHOOSE(WEEKDAY(DATE('Start here'!$B$3,12,4)),"S","M","T","W","T","F","S"),"")</f>
        <v/>
      </c>
      <c r="G4" s="11">
        <f>IF(MONTH(DATE('Start here'!$B$3,12,5))=12,CHOOSE(WEEKDAY(DATE('Start here'!$B$3,12,5)),"S","M","T","W","T","F","S"),"")</f>
        <v/>
      </c>
      <c r="H4" s="11">
        <f>IF(MONTH(DATE('Start here'!$B$3,12,6))=12,CHOOSE(WEEKDAY(DATE('Start here'!$B$3,12,6)),"S","M","T","W","T","F","S"),"")</f>
        <v/>
      </c>
      <c r="I4" s="11">
        <f>IF(MONTH(DATE('Start here'!$B$3,12,7))=12,CHOOSE(WEEKDAY(DATE('Start here'!$B$3,12,7)),"S","M","T","W","T","F","S"),"")</f>
        <v/>
      </c>
      <c r="J4" s="11">
        <f>IF(MONTH(DATE('Start here'!$B$3,12,8))=12,CHOOSE(WEEKDAY(DATE('Start here'!$B$3,12,8)),"S","M","T","W","T","F","S"),"")</f>
        <v/>
      </c>
      <c r="K4" s="11">
        <f>IF(MONTH(DATE('Start here'!$B$3,12,9))=12,CHOOSE(WEEKDAY(DATE('Start here'!$B$3,12,9)),"S","M","T","W","T","F","S"),"")</f>
        <v/>
      </c>
      <c r="L4" s="11">
        <f>IF(MONTH(DATE('Start here'!$B$3,12,10))=12,CHOOSE(WEEKDAY(DATE('Start here'!$B$3,12,10)),"S","M","T","W","T","F","S"),"")</f>
        <v/>
      </c>
      <c r="M4" s="11">
        <f>IF(MONTH(DATE('Start here'!$B$3,12,11))=12,CHOOSE(WEEKDAY(DATE('Start here'!$B$3,12,11)),"S","M","T","W","T","F","S"),"")</f>
        <v/>
      </c>
      <c r="N4" s="11">
        <f>IF(MONTH(DATE('Start here'!$B$3,12,12))=12,CHOOSE(WEEKDAY(DATE('Start here'!$B$3,12,12)),"S","M","T","W","T","F","S"),"")</f>
        <v/>
      </c>
      <c r="O4" s="11">
        <f>IF(MONTH(DATE('Start here'!$B$3,12,13))=12,CHOOSE(WEEKDAY(DATE('Start here'!$B$3,12,13)),"S","M","T","W","T","F","S"),"")</f>
        <v/>
      </c>
      <c r="P4" s="11">
        <f>IF(MONTH(DATE('Start here'!$B$3,12,14))=12,CHOOSE(WEEKDAY(DATE('Start here'!$B$3,12,14)),"S","M","T","W","T","F","S"),"")</f>
        <v/>
      </c>
      <c r="Q4" s="11">
        <f>IF(MONTH(DATE('Start here'!$B$3,12,15))=12,CHOOSE(WEEKDAY(DATE('Start here'!$B$3,12,15)),"S","M","T","W","T","F","S"),"")</f>
        <v/>
      </c>
      <c r="R4" s="11">
        <f>IF(MONTH(DATE('Start here'!$B$3,12,16))=12,CHOOSE(WEEKDAY(DATE('Start here'!$B$3,12,16)),"S","M","T","W","T","F","S"),"")</f>
        <v/>
      </c>
      <c r="S4" s="11">
        <f>IF(MONTH(DATE('Start here'!$B$3,12,17))=12,CHOOSE(WEEKDAY(DATE('Start here'!$B$3,12,17)),"S","M","T","W","T","F","S"),"")</f>
        <v/>
      </c>
      <c r="T4" s="11">
        <f>IF(MONTH(DATE('Start here'!$B$3,12,18))=12,CHOOSE(WEEKDAY(DATE('Start here'!$B$3,12,18)),"S","M","T","W","T","F","S"),"")</f>
        <v/>
      </c>
      <c r="U4" s="11">
        <f>IF(MONTH(DATE('Start here'!$B$3,12,19))=12,CHOOSE(WEEKDAY(DATE('Start here'!$B$3,12,19)),"S","M","T","W","T","F","S"),"")</f>
        <v/>
      </c>
      <c r="V4" s="11">
        <f>IF(MONTH(DATE('Start here'!$B$3,12,20))=12,CHOOSE(WEEKDAY(DATE('Start here'!$B$3,12,20)),"S","M","T","W","T","F","S"),"")</f>
        <v/>
      </c>
      <c r="W4" s="11">
        <f>IF(MONTH(DATE('Start here'!$B$3,12,21))=12,CHOOSE(WEEKDAY(DATE('Start here'!$B$3,12,21)),"S","M","T","W","T","F","S"),"")</f>
        <v/>
      </c>
      <c r="X4" s="11">
        <f>IF(MONTH(DATE('Start here'!$B$3,12,22))=12,CHOOSE(WEEKDAY(DATE('Start here'!$B$3,12,22)),"S","M","T","W","T","F","S"),"")</f>
        <v/>
      </c>
      <c r="Y4" s="11">
        <f>IF(MONTH(DATE('Start here'!$B$3,12,23))=12,CHOOSE(WEEKDAY(DATE('Start here'!$B$3,12,23)),"S","M","T","W","T","F","S"),"")</f>
        <v/>
      </c>
      <c r="Z4" s="11">
        <f>IF(MONTH(DATE('Start here'!$B$3,12,24))=12,CHOOSE(WEEKDAY(DATE('Start here'!$B$3,12,24)),"S","M","T","W","T","F","S"),"")</f>
        <v/>
      </c>
      <c r="AA4" s="11">
        <f>IF(MONTH(DATE('Start here'!$B$3,12,25))=12,CHOOSE(WEEKDAY(DATE('Start here'!$B$3,12,25)),"S","M","T","W","T","F","S"),"")</f>
        <v/>
      </c>
      <c r="AB4" s="11">
        <f>IF(MONTH(DATE('Start here'!$B$3,12,26))=12,CHOOSE(WEEKDAY(DATE('Start here'!$B$3,12,26)),"S","M","T","W","T","F","S"),"")</f>
        <v/>
      </c>
      <c r="AC4" s="11">
        <f>IF(MONTH(DATE('Start here'!$B$3,12,27))=12,CHOOSE(WEEKDAY(DATE('Start here'!$B$3,12,27)),"S","M","T","W","T","F","S"),"")</f>
        <v/>
      </c>
      <c r="AD4" s="11">
        <f>IF(MONTH(DATE('Start here'!$B$3,12,28))=12,CHOOSE(WEEKDAY(DATE('Start here'!$B$3,12,28)),"S","M","T","W","T","F","S"),"")</f>
        <v/>
      </c>
      <c r="AE4" s="11">
        <f>IF(MONTH(DATE('Start here'!$B$3,12,29))=12,CHOOSE(WEEKDAY(DATE('Start here'!$B$3,12,29)),"S","M","T","W","T","F","S"),"")</f>
        <v/>
      </c>
      <c r="AF4" s="11">
        <f>IF(MONTH(DATE('Start here'!$B$3,12,30))=12,CHOOSE(WEEKDAY(DATE('Start here'!$B$3,12,30)),"S","M","T","W","T","F","S"),"")</f>
        <v/>
      </c>
      <c r="AG4" s="11">
        <f>IF(MONTH(DATE('Start here'!$B$3,12,31))=12,CHOOSE(WEEKDAY(DATE('Start here'!$B$3,12,31)),"S","M","T","W","T","F","S"),"")</f>
        <v/>
      </c>
      <c r="AH4" s="11" t="n"/>
      <c r="AI4" s="11" t="n"/>
    </row>
    <row r="5">
      <c r="A5" s="7">
        <f>IF(Habits!A2="","",Habits!A2)</f>
        <v/>
      </c>
      <c r="B5" s="8">
        <f>IF(Habits!B2="","",Habits!B2)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IF(Habits!A3="","",Habits!A3)</f>
        <v/>
      </c>
      <c r="B6" s="8">
        <f>IF(Habits!B3="","",Habits!B3)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IF(Habits!A4="","",Habits!A4)</f>
        <v/>
      </c>
      <c r="B7" s="8">
        <f>IF(Habits!B4="","",Habits!B4)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IF(Habits!A5="","",Habits!A5)</f>
        <v/>
      </c>
      <c r="B8" s="8">
        <f>IF(Habits!B5="","",Habits!B5)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IF(Habits!A6="","",Habits!A6)</f>
        <v/>
      </c>
      <c r="B9" s="8">
        <f>IF(Habits!B6="","",Habits!B6)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IF(Habits!A7="","",Habits!A7)</f>
        <v/>
      </c>
      <c r="B10" s="8">
        <f>IF(Habits!B7="","",Habits!B7)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IF(Habits!A8="","",Habits!A8)</f>
        <v/>
      </c>
      <c r="B11" s="8">
        <f>IF(Habits!B8="","",Habits!B8)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IF(Habits!A9="","",Habits!A9)</f>
        <v/>
      </c>
      <c r="B12" s="8">
        <f>IF(Habits!B9="","",Habits!B9)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IF(Habits!A10="","",Habits!A10)</f>
        <v/>
      </c>
      <c r="B13" s="8">
        <f>IF(Habits!B10="","",Habits!B10)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IF(Habits!A11="","",Habits!A11)</f>
        <v/>
      </c>
      <c r="B14" s="8">
        <f>IF(Habits!B11="","",Habits!B11)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IF(Habits!A12="","",Habits!A12)</f>
        <v/>
      </c>
      <c r="B15" s="8">
        <f>IF(Habits!B12="","",Habits!B12)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IF(Habits!A13="","",Habits!A13)</f>
        <v/>
      </c>
      <c r="B16" s="8">
        <f>IF(Habits!B13="","",Habits!B13)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Total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OR(C$4="S")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2" customWidth="1" min="5" max="5"/>
  </cols>
  <sheetData>
    <row r="1">
      <c r="A1" s="6" t="inlineStr">
        <is>
          <t>Reward</t>
        </is>
      </c>
      <c r="B1" s="6" t="inlineStr">
        <is>
          <t>Cost (coins)</t>
        </is>
      </c>
      <c r="C1" s="6" t="inlineStr">
        <is>
          <t>Date claimed</t>
        </is>
      </c>
    </row>
    <row r="2">
      <c r="A2" s="7" t="inlineStr">
        <is>
          <t>Fancy coffee</t>
        </is>
      </c>
      <c r="B2" s="8" t="n">
        <v>60</v>
      </c>
      <c r="C2" s="8" t="n"/>
      <c r="D2" t="inlineStr">
        <is>
          <t>Coins earned</t>
        </is>
      </c>
      <c r="E2">
        <f>'Jan'!$AI$17+'Feb'!$AI$17+'Mar'!$AI$17+'Apr'!$AI$17+'May'!$AI$17+'Jun'!$AI$17+'Jul'!$AI$17+'Aug'!$AI$17+'Sep'!$AI$17+'Oct'!$AI$17+'Nov'!$AI$17+'Dec'!$AI$17</f>
        <v/>
      </c>
    </row>
    <row r="3">
      <c r="A3" s="7" t="inlineStr">
        <is>
          <t>Movie night</t>
        </is>
      </c>
      <c r="B3" s="8" t="n">
        <v>200</v>
      </c>
      <c r="C3" s="8" t="n"/>
      <c r="D3" t="inlineStr">
        <is>
          <t>Coins spent</t>
        </is>
      </c>
      <c r="E3">
        <f>SUMIF(C2:C31,"&lt;&gt;",B2:B31)</f>
        <v/>
      </c>
    </row>
    <row r="4">
      <c r="A4" s="7" t="inlineStr">
        <is>
          <t>A new book</t>
        </is>
      </c>
      <c r="B4" s="8" t="n">
        <v>400</v>
      </c>
      <c r="C4" s="8" t="n"/>
      <c r="D4" s="2" t="inlineStr">
        <is>
          <t>Balance</t>
        </is>
      </c>
      <c r="E4" s="3">
        <f>E2-E3</f>
        <v/>
      </c>
    </row>
    <row r="5">
      <c r="A5" s="7" t="inlineStr">
        <is>
          <t>Dinner out</t>
        </is>
      </c>
      <c r="B5" s="8" t="n">
        <v>800</v>
      </c>
      <c r="C5" s="8" t="n"/>
    </row>
    <row r="6">
      <c r="A6" s="7" t="inlineStr">
        <is>
          <t>New running shoes</t>
        </is>
      </c>
      <c r="B6" s="8" t="n">
        <v>3000</v>
      </c>
      <c r="C6" s="8" t="n"/>
      <c r="D6" t="inlineStr">
        <is>
          <t>Write the date when you take a reward.</t>
        </is>
      </c>
    </row>
    <row r="7">
      <c r="A7" s="7" t="n"/>
      <c r="B7" s="8" t="n"/>
      <c r="C7" s="8" t="n"/>
      <c r="D7" t="inlineStr">
        <is>
          <t>Its cost comes off your balance.</t>
        </is>
      </c>
    </row>
    <row r="8">
      <c r="A8" s="7" t="n"/>
      <c r="B8" s="8" t="n"/>
      <c r="C8" s="8" t="n"/>
    </row>
    <row r="9">
      <c r="A9" s="7" t="n"/>
      <c r="B9" s="8" t="n"/>
      <c r="C9" s="8" t="n"/>
    </row>
    <row r="10">
      <c r="A10" s="7" t="n"/>
      <c r="B10" s="8" t="n"/>
      <c r="C10" s="8" t="n"/>
    </row>
    <row r="11">
      <c r="A11" s="7" t="n"/>
      <c r="B11" s="8" t="n"/>
      <c r="C11" s="8" t="n"/>
    </row>
    <row r="12">
      <c r="A12" s="7" t="n"/>
      <c r="B12" s="8" t="n"/>
      <c r="C12" s="8" t="n"/>
    </row>
    <row r="13">
      <c r="A13" s="7" t="n"/>
      <c r="B13" s="8" t="n"/>
      <c r="C13" s="8" t="n"/>
    </row>
    <row r="14">
      <c r="A14" s="7" t="n"/>
      <c r="B14" s="8" t="n"/>
      <c r="C14" s="8" t="n"/>
    </row>
    <row r="15">
      <c r="A15" s="7" t="n"/>
      <c r="B15" s="8" t="n"/>
      <c r="C15" s="8" t="n"/>
    </row>
    <row r="16">
      <c r="A16" s="7" t="n"/>
      <c r="B16" s="8" t="n"/>
      <c r="C16" s="8" t="n"/>
    </row>
    <row r="17">
      <c r="A17" s="7" t="n"/>
      <c r="B17" s="8" t="n"/>
      <c r="C17" s="8" t="n"/>
    </row>
    <row r="18">
      <c r="A18" s="7" t="n"/>
      <c r="B18" s="8" t="n"/>
      <c r="C18" s="8" t="n"/>
    </row>
    <row r="19">
      <c r="A19" s="7" t="n"/>
      <c r="B19" s="8" t="n"/>
      <c r="C19" s="8" t="n"/>
    </row>
    <row r="20">
      <c r="A20" s="7" t="n"/>
      <c r="B20" s="8" t="n"/>
      <c r="C20" s="8" t="n"/>
    </row>
    <row r="21">
      <c r="A21" s="7" t="n"/>
      <c r="B21" s="8" t="n"/>
      <c r="C21" s="8" t="n"/>
    </row>
    <row r="22">
      <c r="A22" s="7" t="n"/>
      <c r="B22" s="8" t="n"/>
      <c r="C22" s="8" t="n"/>
    </row>
    <row r="23">
      <c r="A23" s="7" t="n"/>
      <c r="B23" s="8" t="n"/>
      <c r="C23" s="8" t="n"/>
    </row>
    <row r="24">
      <c r="A24" s="7" t="n"/>
      <c r="B24" s="8" t="n"/>
      <c r="C24" s="8" t="n"/>
    </row>
    <row r="25">
      <c r="A25" s="7" t="n"/>
      <c r="B25" s="8" t="n"/>
      <c r="C25" s="8" t="n"/>
    </row>
    <row r="26">
      <c r="A26" s="7" t="n"/>
      <c r="B26" s="8" t="n"/>
      <c r="C26" s="8" t="n"/>
    </row>
    <row r="27">
      <c r="A27" s="7" t="n"/>
      <c r="B27" s="8" t="n"/>
      <c r="C27" s="8" t="n"/>
    </row>
    <row r="28">
      <c r="A28" s="7" t="n"/>
      <c r="B28" s="8" t="n"/>
      <c r="C28" s="8" t="n"/>
    </row>
    <row r="29">
      <c r="A29" s="7" t="n"/>
      <c r="B29" s="8" t="n"/>
      <c r="C29" s="8" t="n"/>
    </row>
    <row r="30">
      <c r="A30" s="7" t="n"/>
      <c r="B30" s="8" t="n"/>
      <c r="C30" s="8" t="n"/>
    </row>
    <row r="31">
      <c r="A31" s="7" t="n"/>
      <c r="B31" s="8" t="n"/>
      <c r="C31" s="8" t="n"/>
    </row>
  </sheetData>
  <conditionalFormatting sqref="A2:C31">
    <cfRule type="expression" priority="1" dxfId="1">
      <formula>LEN($C2)&gt;0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Habit Rewards (habitrewards.me)</dc:creator>
  <dc:title xmlns:dc="http://purl.org/dc/elements/1.1/">Habit tracker with rewards</dc:title>
  <dcterms:created xmlns:dcterms="http://purl.org/dc/terms/" xmlns:xsi="http://www.w3.org/2001/XMLSchema-instance" xsi:type="dcterms:W3CDTF">2026-10-12T21:09:16Z</dcterms:created>
  <dcterms:modified xmlns:dcterms="http://purl.org/dc/terms/" xmlns:xsi="http://www.w3.org/2001/XMLSchema-instance" xsi:type="dcterms:W3CDTF">2026-10-12T21:09:16Z</dcterms:modified>
</cp:coreProperties>
</file>